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<sst xmlns="http://schemas.openxmlformats.org/spreadsheetml/2006/main" uniqueCount="110">
  <si>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REPORTE DE VENTAS</t>
  </si>
  <si>
    <t>FECHA DE REPORTE:</t>
  </si>
  <si>
    <t>05/03/2022</t>
  </si>
  <si>
    <t>CRITERIO DE FILTRO:</t>
  </si>
  <si>
    <t>RANGO DE FECHAS:</t>
  </si>
  <si>
    <t>Desde 01/02/2022 hasta 28/02/2022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</si>
  <si>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</si>
  <si>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</si>
  <si>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</si>
  <si>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</si>
  <si>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</si>
  <si>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</si>
  <si>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</si>
  <si>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</si>
  <si>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</si>
  <si>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</si>
  <si>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</si>
  <si>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</si>
  <si>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</si>
  <si>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</si>
  <si>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</si>
  <si>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</si>
  <si>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</si>
  <si>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</si>
  <si>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</si>
  <si>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</si>
  <si>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</si>
  <si>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</si>
  <si>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</si>
  <si>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</si>
  <si>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</si>
  <si>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</si>
  <si>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01/02/2022</t>
  </si>
  <si>
    <t>01</t>
  </si>
  <si>
    <t>F001</t>
  </si>
  <si>
    <t>MR. SNACKS E.I.R.L.</t>
  </si>
  <si>
    <t>JULIA TRANSPORTES Y SERVICIOS S.R.L</t>
  </si>
  <si>
    <t>02/02/2022</t>
  </si>
  <si>
    <t>MULTISERVICIOS BUSSINES C&amp; R</t>
  </si>
  <si>
    <t>03</t>
  </si>
  <si>
    <t>B001</t>
  </si>
  <si>
    <t>VARIOS</t>
  </si>
  <si>
    <t>03/02/2022</t>
  </si>
  <si>
    <t>NELSON ANTONIO RAMOS BARON</t>
  </si>
  <si>
    <t>FLORIXA JIRON ALVAREZ</t>
  </si>
  <si>
    <t>04/02/2022</t>
  </si>
  <si>
    <t xml:space="preserve">JOSE ALEJANDRO ZULOETA RAMOS </t>
  </si>
  <si>
    <t>ZAVALETA JULCA NELLY</t>
  </si>
  <si>
    <t>05/02/2022</t>
  </si>
  <si>
    <t>CUBAS ALARCON DENISS MANUEL</t>
  </si>
  <si>
    <t>07/02/2022</t>
  </si>
  <si>
    <t>TARA RESTO BAR SOCIEDAD ANONIMA CERRADA</t>
  </si>
  <si>
    <t>08/02/2022</t>
  </si>
  <si>
    <t xml:space="preserve">JOSEL REYES GUEVARA </t>
  </si>
  <si>
    <t xml:space="preserve">OSCAR PASACHE CHAPOÃAN </t>
  </si>
  <si>
    <t>MIGUEL BALLENA MINBELA</t>
  </si>
  <si>
    <t>MULTISERVICIOS JAB E.I.R.L.</t>
  </si>
  <si>
    <t>LUIS CHUMACERO CHUQUIHUANCA</t>
  </si>
  <si>
    <t>09/02/2022</t>
  </si>
  <si>
    <t>NIÃO CALDERON MARIA ESTHER</t>
  </si>
  <si>
    <t>NEGOCIOS JUAN CARLOS E.I.R.L.</t>
  </si>
  <si>
    <t>10/02/2022</t>
  </si>
  <si>
    <t>VALDERA SANTAMARIA DIANA ABIGAIL</t>
  </si>
  <si>
    <t>11/02/2022</t>
  </si>
  <si>
    <t xml:space="preserve">DAVID PACHECO </t>
  </si>
  <si>
    <t>ELVA ROMERO MEJIA</t>
  </si>
  <si>
    <t>NELVIS ESPINOZA VALDERA</t>
  </si>
  <si>
    <t>POLLERIA Y PARRILLADAS EL PAISITA E.I.R.L.</t>
  </si>
  <si>
    <t>12/02/2022</t>
  </si>
  <si>
    <t xml:space="preserve">AUGUSTO HUAMAN ACUÃA </t>
  </si>
  <si>
    <t>IGLESIA NAZARENO</t>
  </si>
  <si>
    <t>14/02/2022</t>
  </si>
  <si>
    <t xml:space="preserve">SATURNINO HUAMAN LAVAN </t>
  </si>
  <si>
    <t>15/02/2022</t>
  </si>
  <si>
    <t>MONICA PORRAS CHULLI</t>
  </si>
  <si>
    <t xml:space="preserve">ANIBAL CUNIAS RAMON </t>
  </si>
  <si>
    <t xml:space="preserve">ERIKA GAMONAL SALAZAR </t>
  </si>
  <si>
    <t>16/02/2022</t>
  </si>
  <si>
    <t xml:space="preserve">MARITZA JANIRA CADENILLAS </t>
  </si>
  <si>
    <t>JORGE CASTILLO LLUNCOR</t>
  </si>
  <si>
    <t>17/02/2022</t>
  </si>
  <si>
    <t xml:space="preserve">JOSE HIPOLITO SUCUPLE GRANADOS </t>
  </si>
  <si>
    <t>18/02/2022</t>
  </si>
  <si>
    <t>IGLESIA BODAS DEL CORDERO</t>
  </si>
  <si>
    <t xml:space="preserve">SEGUNDO CIXTO SILVA PEREZ </t>
  </si>
  <si>
    <t>DOMINGO SARMIENTO CONTRERAS</t>
  </si>
  <si>
    <t>CRISTIAN MENDOZA</t>
  </si>
  <si>
    <t>PEDRO PEREZ AURAZO</t>
  </si>
  <si>
    <t>CLOSER LOGISTIC SAC</t>
  </si>
  <si>
    <t>19/02/2022</t>
  </si>
  <si>
    <t xml:space="preserve">ULDA BALLENA DE LA CRUZ </t>
  </si>
  <si>
    <t>21/02/2022</t>
  </si>
  <si>
    <t xml:space="preserve">LUIS BENITEZ CORALES </t>
  </si>
  <si>
    <t>TORRES SANDOVAL FRANK DAVID</t>
  </si>
  <si>
    <t xml:space="preserve">ICAEL MORETO SANTOS </t>
  </si>
  <si>
    <t>SEBASTIAN  ULISES TUESTA BRISEÃO</t>
  </si>
  <si>
    <t>22/02/2022</t>
  </si>
  <si>
    <t>DISTRIBUCIONES PIMENTEL SRL</t>
  </si>
  <si>
    <t>23/02/2022</t>
  </si>
  <si>
    <t>ALMENDRA SOSA SANTISTEBAN</t>
  </si>
  <si>
    <t>MIRIAM NATALI RIVERA PINEDO</t>
  </si>
  <si>
    <t xml:space="preserve">JHONATAN DIAZ COTRINA </t>
  </si>
  <si>
    <t>STALIN DIAZ AVELLANERA</t>
  </si>
  <si>
    <t xml:space="preserve">WILY JESUS CHERQUEN </t>
  </si>
  <si>
    <t>24/02/2022</t>
  </si>
  <si>
    <t>INVERSIONES PUESCAS FISH E.I.R.L.</t>
  </si>
  <si>
    <t>07</t>
  </si>
  <si>
    <t>0004026</t>
  </si>
  <si>
    <t>0004029</t>
  </si>
  <si>
    <t>0004031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</si>
</sst>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8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"0000265"</f>
        <v>0000265</v>
      </c>
      <c r="G8">
        <v>6</v>
      </c>
      <c r="H8" t="str">
        <f>"20600914848"</f>
        <v>20600914848</v>
      </c>
      <c r="I8" t="s">
        <v>35</v>
      </c>
      <c r="J8"/>
      <c r="K8">
        <v>127.12</v>
      </c>
      <c r="L8">
        <v>0.0</v>
      </c>
      <c r="M8"/>
      <c r="N8"/>
      <c r="O8">
        <v>22.88</v>
      </c>
      <c r="P8">
        <v>0.0</v>
      </c>
      <c r="Q8">
        <v>150.0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"0000266"</f>
        <v>0000266</v>
      </c>
      <c r="G9">
        <v>6</v>
      </c>
      <c r="H9" t="str">
        <f>"20539278585"</f>
        <v>20539278585</v>
      </c>
      <c r="I9" t="s">
        <v>36</v>
      </c>
      <c r="J9"/>
      <c r="K9">
        <v>100.85</v>
      </c>
      <c r="L9">
        <v>0.0</v>
      </c>
      <c r="M9"/>
      <c r="N9"/>
      <c r="O9">
        <v>18.15</v>
      </c>
      <c r="P9">
        <v>0.0</v>
      </c>
      <c r="Q9">
        <v>119.0</v>
      </c>
      <c r="R9"/>
      <c r="S9"/>
      <c r="T9"/>
      <c r="U9"/>
      <c r="V9"/>
      <c r="W9">
        <v>18</v>
      </c>
    </row>
    <row r="10" spans="1:23">
      <c r="A10"/>
      <c r="B10" t="s">
        <v>37</v>
      </c>
      <c r="C10" t="s">
        <v>37</v>
      </c>
      <c r="D10" t="s">
        <v>33</v>
      </c>
      <c r="E10" t="s">
        <v>34</v>
      </c>
      <c r="F10" t="str">
        <f>"0000267"</f>
        <v>0000267</v>
      </c>
      <c r="G10">
        <v>6</v>
      </c>
      <c r="H10" t="str">
        <f>"20605629408"</f>
        <v>20605629408</v>
      </c>
      <c r="I10" t="s">
        <v>38</v>
      </c>
      <c r="J10"/>
      <c r="K10">
        <v>1190.68</v>
      </c>
      <c r="L10">
        <v>0.0</v>
      </c>
      <c r="M10"/>
      <c r="N10"/>
      <c r="O10">
        <v>214.32</v>
      </c>
      <c r="P10">
        <v>0.0</v>
      </c>
      <c r="Q10">
        <v>1405.0</v>
      </c>
      <c r="R10"/>
      <c r="S10"/>
      <c r="T10"/>
      <c r="U10"/>
      <c r="V10"/>
      <c r="W10">
        <v>18</v>
      </c>
    </row>
    <row r="11" spans="1:23">
      <c r="A11"/>
      <c r="B11" t="s">
        <v>37</v>
      </c>
      <c r="C11" t="s">
        <v>37</v>
      </c>
      <c r="D11" t="s">
        <v>39</v>
      </c>
      <c r="E11" t="s">
        <v>40</v>
      </c>
      <c r="F11" t="str">
        <f>"0003872"</f>
        <v>0003872</v>
      </c>
      <c r="G11">
        <v>1</v>
      </c>
      <c r="H11" t="str">
        <f>"00000000"</f>
        <v>00000000</v>
      </c>
      <c r="I11" t="s">
        <v>41</v>
      </c>
      <c r="J11"/>
      <c r="K11">
        <v>148.31</v>
      </c>
      <c r="L11">
        <v>0.0</v>
      </c>
      <c r="M11"/>
      <c r="N11"/>
      <c r="O11">
        <v>26.69</v>
      </c>
      <c r="P11">
        <v>0.0</v>
      </c>
      <c r="Q11">
        <v>175.0</v>
      </c>
      <c r="R11"/>
      <c r="S11"/>
      <c r="T11"/>
      <c r="U11"/>
      <c r="V11"/>
      <c r="W11">
        <v>18</v>
      </c>
    </row>
    <row r="12" spans="1:23">
      <c r="A12"/>
      <c r="B12" t="s">
        <v>37</v>
      </c>
      <c r="C12" t="s">
        <v>37</v>
      </c>
      <c r="D12" t="s">
        <v>39</v>
      </c>
      <c r="E12" t="s">
        <v>40</v>
      </c>
      <c r="F12" t="str">
        <f>"0003873"</f>
        <v>0003873</v>
      </c>
      <c r="G12">
        <v>1</v>
      </c>
      <c r="H12" t="str">
        <f>"00000000"</f>
        <v>00000000</v>
      </c>
      <c r="I12" t="s">
        <v>41</v>
      </c>
      <c r="J12"/>
      <c r="K12">
        <v>360.17</v>
      </c>
      <c r="L12">
        <v>0.0</v>
      </c>
      <c r="M12"/>
      <c r="N12"/>
      <c r="O12">
        <v>64.83</v>
      </c>
      <c r="P12">
        <v>0.0</v>
      </c>
      <c r="Q12">
        <v>425.0</v>
      </c>
      <c r="R12"/>
      <c r="S12"/>
      <c r="T12"/>
      <c r="U12"/>
      <c r="V12"/>
      <c r="W12">
        <v>18</v>
      </c>
    </row>
    <row r="13" spans="1:23">
      <c r="A13"/>
      <c r="B13" t="s">
        <v>37</v>
      </c>
      <c r="C13" t="s">
        <v>37</v>
      </c>
      <c r="D13" t="s">
        <v>39</v>
      </c>
      <c r="E13" t="s">
        <v>40</v>
      </c>
      <c r="F13" t="str">
        <f>"0003874"</f>
        <v>0003874</v>
      </c>
      <c r="G13">
        <v>1</v>
      </c>
      <c r="H13" t="str">
        <f>"00000000"</f>
        <v>00000000</v>
      </c>
      <c r="I13" t="s">
        <v>41</v>
      </c>
      <c r="J13"/>
      <c r="K13">
        <v>233.9</v>
      </c>
      <c r="L13">
        <v>0.0</v>
      </c>
      <c r="M13"/>
      <c r="N13"/>
      <c r="O13">
        <v>42.1</v>
      </c>
      <c r="P13">
        <v>0.0</v>
      </c>
      <c r="Q13">
        <v>276.0</v>
      </c>
      <c r="R13"/>
      <c r="S13"/>
      <c r="T13"/>
      <c r="U13"/>
      <c r="V13"/>
      <c r="W13">
        <v>18</v>
      </c>
    </row>
    <row r="14" spans="1:23">
      <c r="A14"/>
      <c r="B14" t="s">
        <v>37</v>
      </c>
      <c r="C14" t="s">
        <v>37</v>
      </c>
      <c r="D14" t="s">
        <v>39</v>
      </c>
      <c r="E14" t="s">
        <v>40</v>
      </c>
      <c r="F14" t="str">
        <f>"0003875"</f>
        <v>0003875</v>
      </c>
      <c r="G14">
        <v>1</v>
      </c>
      <c r="H14" t="str">
        <f>"00000000"</f>
        <v>00000000</v>
      </c>
      <c r="I14" t="s">
        <v>41</v>
      </c>
      <c r="J14"/>
      <c r="K14">
        <v>305.08</v>
      </c>
      <c r="L14">
        <v>0.0</v>
      </c>
      <c r="M14"/>
      <c r="N14"/>
      <c r="O14">
        <v>54.92</v>
      </c>
      <c r="P14">
        <v>0.0</v>
      </c>
      <c r="Q14">
        <v>360.0</v>
      </c>
      <c r="R14"/>
      <c r="S14"/>
      <c r="T14"/>
      <c r="U14"/>
      <c r="V14"/>
      <c r="W14">
        <v>18</v>
      </c>
    </row>
    <row r="15" spans="1:23">
      <c r="A15"/>
      <c r="B15" t="s">
        <v>37</v>
      </c>
      <c r="C15" t="s">
        <v>37</v>
      </c>
      <c r="D15" t="s">
        <v>39</v>
      </c>
      <c r="E15" t="s">
        <v>40</v>
      </c>
      <c r="F15" t="str">
        <f>"0003876"</f>
        <v>0003876</v>
      </c>
      <c r="G15">
        <v>1</v>
      </c>
      <c r="H15" t="str">
        <f>"00000000"</f>
        <v>00000000</v>
      </c>
      <c r="I15" t="s">
        <v>41</v>
      </c>
      <c r="J15"/>
      <c r="K15">
        <v>474.58</v>
      </c>
      <c r="L15">
        <v>0.0</v>
      </c>
      <c r="M15"/>
      <c r="N15"/>
      <c r="O15">
        <v>85.42</v>
      </c>
      <c r="P15">
        <v>0.0</v>
      </c>
      <c r="Q15">
        <v>560.0</v>
      </c>
      <c r="R15"/>
      <c r="S15"/>
      <c r="T15"/>
      <c r="U15"/>
      <c r="V15"/>
      <c r="W15">
        <v>18</v>
      </c>
    </row>
    <row r="16" spans="1:23">
      <c r="A16"/>
      <c r="B16" t="s">
        <v>37</v>
      </c>
      <c r="C16" t="s">
        <v>37</v>
      </c>
      <c r="D16" t="s">
        <v>39</v>
      </c>
      <c r="E16" t="s">
        <v>40</v>
      </c>
      <c r="F16" t="str">
        <f>"0003877"</f>
        <v>0003877</v>
      </c>
      <c r="G16">
        <v>1</v>
      </c>
      <c r="H16" t="str">
        <f>"00000000"</f>
        <v>00000000</v>
      </c>
      <c r="I16" t="s">
        <v>41</v>
      </c>
      <c r="J16"/>
      <c r="K16">
        <v>406.78</v>
      </c>
      <c r="L16">
        <v>0.0</v>
      </c>
      <c r="M16"/>
      <c r="N16"/>
      <c r="O16">
        <v>73.22</v>
      </c>
      <c r="P16">
        <v>0.0</v>
      </c>
      <c r="Q16">
        <v>480.0</v>
      </c>
      <c r="R16"/>
      <c r="S16"/>
      <c r="T16"/>
      <c r="U16"/>
      <c r="V16"/>
      <c r="W16">
        <v>18</v>
      </c>
    </row>
    <row r="17" spans="1:23">
      <c r="A17"/>
      <c r="B17" t="s">
        <v>37</v>
      </c>
      <c r="C17" t="s">
        <v>37</v>
      </c>
      <c r="D17" t="s">
        <v>39</v>
      </c>
      <c r="E17" t="s">
        <v>40</v>
      </c>
      <c r="F17" t="str">
        <f>"0003878"</f>
        <v>0003878</v>
      </c>
      <c r="G17">
        <v>1</v>
      </c>
      <c r="H17" t="str">
        <f>"00000000"</f>
        <v>00000000</v>
      </c>
      <c r="I17" t="s">
        <v>41</v>
      </c>
      <c r="J17"/>
      <c r="K17">
        <v>381.36</v>
      </c>
      <c r="L17">
        <v>0.0</v>
      </c>
      <c r="M17"/>
      <c r="N17"/>
      <c r="O17">
        <v>68.64</v>
      </c>
      <c r="P17">
        <v>0.0</v>
      </c>
      <c r="Q17">
        <v>450.0</v>
      </c>
      <c r="R17"/>
      <c r="S17"/>
      <c r="T17"/>
      <c r="U17"/>
      <c r="V17"/>
      <c r="W17">
        <v>18</v>
      </c>
    </row>
    <row r="18" spans="1:23">
      <c r="A18"/>
      <c r="B18" t="s">
        <v>37</v>
      </c>
      <c r="C18" t="s">
        <v>37</v>
      </c>
      <c r="D18" t="s">
        <v>39</v>
      </c>
      <c r="E18" t="s">
        <v>40</v>
      </c>
      <c r="F18" t="str">
        <f>"0003879"</f>
        <v>0003879</v>
      </c>
      <c r="G18">
        <v>1</v>
      </c>
      <c r="H18" t="str">
        <f>"00000000"</f>
        <v>00000000</v>
      </c>
      <c r="I18" t="s">
        <v>41</v>
      </c>
      <c r="J18"/>
      <c r="K18">
        <v>366.1</v>
      </c>
      <c r="L18">
        <v>0.0</v>
      </c>
      <c r="M18"/>
      <c r="N18"/>
      <c r="O18">
        <v>65.9</v>
      </c>
      <c r="P18">
        <v>0.0</v>
      </c>
      <c r="Q18">
        <v>432.0</v>
      </c>
      <c r="R18"/>
      <c r="S18"/>
      <c r="T18"/>
      <c r="U18"/>
      <c r="V18"/>
      <c r="W18">
        <v>18</v>
      </c>
    </row>
    <row r="19" spans="1:23">
      <c r="A19"/>
      <c r="B19" t="s">
        <v>37</v>
      </c>
      <c r="C19" t="s">
        <v>37</v>
      </c>
      <c r="D19" t="s">
        <v>39</v>
      </c>
      <c r="E19" t="s">
        <v>40</v>
      </c>
      <c r="F19" t="str">
        <f>"0003880"</f>
        <v>0003880</v>
      </c>
      <c r="G19">
        <v>1</v>
      </c>
      <c r="H19" t="str">
        <f>"00000000"</f>
        <v>00000000</v>
      </c>
      <c r="I19" t="s">
        <v>41</v>
      </c>
      <c r="J19"/>
      <c r="K19">
        <v>271.19</v>
      </c>
      <c r="L19">
        <v>0.0</v>
      </c>
      <c r="M19"/>
      <c r="N19"/>
      <c r="O19">
        <v>48.81</v>
      </c>
      <c r="P19">
        <v>0.0</v>
      </c>
      <c r="Q19">
        <v>320.0</v>
      </c>
      <c r="R19"/>
      <c r="S19"/>
      <c r="T19"/>
      <c r="U19"/>
      <c r="V19"/>
      <c r="W19">
        <v>18</v>
      </c>
    </row>
    <row r="20" spans="1:23">
      <c r="A20"/>
      <c r="B20" t="s">
        <v>37</v>
      </c>
      <c r="C20" t="s">
        <v>37</v>
      </c>
      <c r="D20" t="s">
        <v>39</v>
      </c>
      <c r="E20" t="s">
        <v>40</v>
      </c>
      <c r="F20" t="str">
        <f>"0003881"</f>
        <v>0003881</v>
      </c>
      <c r="G20">
        <v>1</v>
      </c>
      <c r="H20" t="str">
        <f>"00000000"</f>
        <v>00000000</v>
      </c>
      <c r="I20" t="s">
        <v>41</v>
      </c>
      <c r="J20"/>
      <c r="K20">
        <v>114.41</v>
      </c>
      <c r="L20">
        <v>0.0</v>
      </c>
      <c r="M20"/>
      <c r="N20"/>
      <c r="O20">
        <v>20.59</v>
      </c>
      <c r="P20">
        <v>0.0</v>
      </c>
      <c r="Q20">
        <v>135.0</v>
      </c>
      <c r="R20"/>
      <c r="S20"/>
      <c r="T20"/>
      <c r="U20"/>
      <c r="V20"/>
      <c r="W20">
        <v>18</v>
      </c>
    </row>
    <row r="21" spans="1:23">
      <c r="A21"/>
      <c r="B21" t="s">
        <v>37</v>
      </c>
      <c r="C21" t="s">
        <v>37</v>
      </c>
      <c r="D21" t="s">
        <v>39</v>
      </c>
      <c r="E21" t="s">
        <v>40</v>
      </c>
      <c r="F21" t="str">
        <f>"0003882"</f>
        <v>0003882</v>
      </c>
      <c r="G21">
        <v>1</v>
      </c>
      <c r="H21" t="str">
        <f>"00000000"</f>
        <v>00000000</v>
      </c>
      <c r="I21" t="s">
        <v>41</v>
      </c>
      <c r="J21"/>
      <c r="K21">
        <v>249.15</v>
      </c>
      <c r="L21">
        <v>0.0</v>
      </c>
      <c r="M21"/>
      <c r="N21"/>
      <c r="O21">
        <v>44.85</v>
      </c>
      <c r="P21">
        <v>0.0</v>
      </c>
      <c r="Q21">
        <v>294.0</v>
      </c>
      <c r="R21"/>
      <c r="S21"/>
      <c r="T21"/>
      <c r="U21"/>
      <c r="V21"/>
      <c r="W21">
        <v>18</v>
      </c>
    </row>
    <row r="22" spans="1:23">
      <c r="A22"/>
      <c r="B22" t="s">
        <v>37</v>
      </c>
      <c r="C22" t="s">
        <v>37</v>
      </c>
      <c r="D22" t="s">
        <v>39</v>
      </c>
      <c r="E22" t="s">
        <v>40</v>
      </c>
      <c r="F22" t="str">
        <f>"0003883"</f>
        <v>0003883</v>
      </c>
      <c r="G22">
        <v>1</v>
      </c>
      <c r="H22" t="str">
        <f>"00000000"</f>
        <v>00000000</v>
      </c>
      <c r="I22" t="s">
        <v>41</v>
      </c>
      <c r="J22"/>
      <c r="K22">
        <v>508.47</v>
      </c>
      <c r="L22">
        <v>0.0</v>
      </c>
      <c r="M22"/>
      <c r="N22"/>
      <c r="O22">
        <v>91.53</v>
      </c>
      <c r="P22">
        <v>0.0</v>
      </c>
      <c r="Q22">
        <v>600.0</v>
      </c>
      <c r="R22"/>
      <c r="S22"/>
      <c r="T22"/>
      <c r="U22"/>
      <c r="V22"/>
      <c r="W22">
        <v>18</v>
      </c>
    </row>
    <row r="23" spans="1:23">
      <c r="A23"/>
      <c r="B23" t="s">
        <v>42</v>
      </c>
      <c r="C23" t="s">
        <v>42</v>
      </c>
      <c r="D23" t="s">
        <v>39</v>
      </c>
      <c r="E23" t="s">
        <v>40</v>
      </c>
      <c r="F23" t="str">
        <f>"0003884"</f>
        <v>0003884</v>
      </c>
      <c r="G23">
        <v>1</v>
      </c>
      <c r="H23" t="str">
        <f>"00000000"</f>
        <v>00000000</v>
      </c>
      <c r="I23" t="s">
        <v>41</v>
      </c>
      <c r="J23"/>
      <c r="K23">
        <v>86.44</v>
      </c>
      <c r="L23">
        <v>0.0</v>
      </c>
      <c r="M23"/>
      <c r="N23"/>
      <c r="O23">
        <v>15.56</v>
      </c>
      <c r="P23">
        <v>0.0</v>
      </c>
      <c r="Q23">
        <v>102.0</v>
      </c>
      <c r="R23"/>
      <c r="S23"/>
      <c r="T23"/>
      <c r="U23"/>
      <c r="V23"/>
      <c r="W23">
        <v>18</v>
      </c>
    </row>
    <row r="24" spans="1:23">
      <c r="A24"/>
      <c r="B24" t="s">
        <v>42</v>
      </c>
      <c r="C24" t="s">
        <v>42</v>
      </c>
      <c r="D24" t="s">
        <v>39</v>
      </c>
      <c r="E24" t="s">
        <v>40</v>
      </c>
      <c r="F24" t="str">
        <f>"0003885"</f>
        <v>0003885</v>
      </c>
      <c r="G24">
        <v>1</v>
      </c>
      <c r="H24" t="str">
        <f>"16442678"</f>
        <v>16442678</v>
      </c>
      <c r="I24" t="s">
        <v>43</v>
      </c>
      <c r="J24"/>
      <c r="K24">
        <v>33.9</v>
      </c>
      <c r="L24">
        <v>0.0</v>
      </c>
      <c r="M24"/>
      <c r="N24"/>
      <c r="O24">
        <v>6.1</v>
      </c>
      <c r="P24">
        <v>0.0</v>
      </c>
      <c r="Q24">
        <v>40.0</v>
      </c>
      <c r="R24"/>
      <c r="S24"/>
      <c r="T24"/>
      <c r="U24"/>
      <c r="V24"/>
      <c r="W24">
        <v>18</v>
      </c>
    </row>
    <row r="25" spans="1:23">
      <c r="A25"/>
      <c r="B25" t="s">
        <v>42</v>
      </c>
      <c r="C25" t="s">
        <v>42</v>
      </c>
      <c r="D25" t="s">
        <v>39</v>
      </c>
      <c r="E25" t="s">
        <v>40</v>
      </c>
      <c r="F25" t="str">
        <f>"0003886"</f>
        <v>0003886</v>
      </c>
      <c r="G25">
        <v>1</v>
      </c>
      <c r="H25" t="str">
        <f>"45337153"</f>
        <v>45337153</v>
      </c>
      <c r="I25" t="s">
        <v>44</v>
      </c>
      <c r="J25"/>
      <c r="K25">
        <v>2152.54</v>
      </c>
      <c r="L25">
        <v>0.0</v>
      </c>
      <c r="M25"/>
      <c r="N25"/>
      <c r="O25">
        <v>387.46</v>
      </c>
      <c r="P25">
        <v>0.0</v>
      </c>
      <c r="Q25">
        <v>2540.0</v>
      </c>
      <c r="R25"/>
      <c r="S25"/>
      <c r="T25"/>
      <c r="U25"/>
      <c r="V25"/>
      <c r="W25">
        <v>18</v>
      </c>
    </row>
    <row r="26" spans="1:23">
      <c r="A26"/>
      <c r="B26" t="s">
        <v>45</v>
      </c>
      <c r="C26" t="s">
        <v>45</v>
      </c>
      <c r="D26" t="s">
        <v>39</v>
      </c>
      <c r="E26" t="s">
        <v>40</v>
      </c>
      <c r="F26" t="str">
        <f>"0003887"</f>
        <v>0003887</v>
      </c>
      <c r="G26">
        <v>1</v>
      </c>
      <c r="H26" t="str">
        <f>"16615106"</f>
        <v>16615106</v>
      </c>
      <c r="I26" t="s">
        <v>46</v>
      </c>
      <c r="J26"/>
      <c r="K26">
        <v>474.58</v>
      </c>
      <c r="L26">
        <v>0.0</v>
      </c>
      <c r="M26"/>
      <c r="N26"/>
      <c r="O26">
        <v>85.42</v>
      </c>
      <c r="P26">
        <v>0.0</v>
      </c>
      <c r="Q26">
        <v>560.0</v>
      </c>
      <c r="R26"/>
      <c r="S26"/>
      <c r="T26"/>
      <c r="U26"/>
      <c r="V26"/>
      <c r="W26">
        <v>18</v>
      </c>
    </row>
    <row r="27" spans="1:23">
      <c r="A27"/>
      <c r="B27" t="s">
        <v>45</v>
      </c>
      <c r="C27" t="s">
        <v>45</v>
      </c>
      <c r="D27" t="s">
        <v>39</v>
      </c>
      <c r="E27" t="s">
        <v>40</v>
      </c>
      <c r="F27" t="str">
        <f>"0003888"</f>
        <v>0003888</v>
      </c>
      <c r="G27">
        <v>1</v>
      </c>
      <c r="H27" t="str">
        <f>"16615106"</f>
        <v>16615106</v>
      </c>
      <c r="I27" t="s">
        <v>46</v>
      </c>
      <c r="J27"/>
      <c r="K27">
        <v>377.12</v>
      </c>
      <c r="L27">
        <v>0.0</v>
      </c>
      <c r="M27"/>
      <c r="N27"/>
      <c r="O27">
        <v>67.88</v>
      </c>
      <c r="P27">
        <v>0.0</v>
      </c>
      <c r="Q27">
        <v>445.0</v>
      </c>
      <c r="R27"/>
      <c r="S27"/>
      <c r="T27"/>
      <c r="U27"/>
      <c r="V27"/>
      <c r="W27">
        <v>18</v>
      </c>
    </row>
    <row r="28" spans="1:23">
      <c r="A28"/>
      <c r="B28" t="s">
        <v>45</v>
      </c>
      <c r="C28" t="s">
        <v>45</v>
      </c>
      <c r="D28" t="s">
        <v>33</v>
      </c>
      <c r="E28" t="s">
        <v>34</v>
      </c>
      <c r="F28" t="str">
        <f>"0000268"</f>
        <v>0000268</v>
      </c>
      <c r="G28">
        <v>6</v>
      </c>
      <c r="H28" t="str">
        <f>"20605629408"</f>
        <v>20605629408</v>
      </c>
      <c r="I28" t="s">
        <v>38</v>
      </c>
      <c r="J28"/>
      <c r="K28">
        <v>892.8</v>
      </c>
      <c r="L28">
        <v>0.0</v>
      </c>
      <c r="M28"/>
      <c r="N28"/>
      <c r="O28">
        <v>160.7</v>
      </c>
      <c r="P28">
        <v>0.0</v>
      </c>
      <c r="Q28">
        <v>1053.5</v>
      </c>
      <c r="R28"/>
      <c r="S28"/>
      <c r="T28"/>
      <c r="U28"/>
      <c r="V28"/>
      <c r="W28">
        <v>18</v>
      </c>
    </row>
    <row r="29" spans="1:23">
      <c r="A29"/>
      <c r="B29" t="s">
        <v>45</v>
      </c>
      <c r="C29" t="s">
        <v>45</v>
      </c>
      <c r="D29" t="s">
        <v>33</v>
      </c>
      <c r="E29" t="s">
        <v>34</v>
      </c>
      <c r="F29" t="str">
        <f>"0000269"</f>
        <v>0000269</v>
      </c>
      <c r="G29">
        <v>6</v>
      </c>
      <c r="H29" t="str">
        <f>"10167301709"</f>
        <v>10167301709</v>
      </c>
      <c r="I29" t="s">
        <v>47</v>
      </c>
      <c r="J29"/>
      <c r="K29">
        <v>1921.19</v>
      </c>
      <c r="L29">
        <v>0.0</v>
      </c>
      <c r="M29"/>
      <c r="N29"/>
      <c r="O29">
        <v>345.81</v>
      </c>
      <c r="P29">
        <v>0.0</v>
      </c>
      <c r="Q29">
        <v>2267.0</v>
      </c>
      <c r="R29"/>
      <c r="S29"/>
      <c r="T29"/>
      <c r="U29"/>
      <c r="V29"/>
      <c r="W29">
        <v>18</v>
      </c>
    </row>
    <row r="30" spans="1:23">
      <c r="A30"/>
      <c r="B30" t="s">
        <v>48</v>
      </c>
      <c r="C30" t="s">
        <v>48</v>
      </c>
      <c r="D30" t="s">
        <v>39</v>
      </c>
      <c r="E30" t="s">
        <v>40</v>
      </c>
      <c r="F30" t="str">
        <f>"0003889"</f>
        <v>0003889</v>
      </c>
      <c r="G30">
        <v>1</v>
      </c>
      <c r="H30" t="str">
        <f>"00000000"</f>
        <v>00000000</v>
      </c>
      <c r="I30" t="s">
        <v>41</v>
      </c>
      <c r="J30"/>
      <c r="K30">
        <v>360.17</v>
      </c>
      <c r="L30">
        <v>0.0</v>
      </c>
      <c r="M30"/>
      <c r="N30"/>
      <c r="O30">
        <v>64.83</v>
      </c>
      <c r="P30">
        <v>0.0</v>
      </c>
      <c r="Q30">
        <v>425.0</v>
      </c>
      <c r="R30"/>
      <c r="S30"/>
      <c r="T30"/>
      <c r="U30"/>
      <c r="V30"/>
      <c r="W30">
        <v>18</v>
      </c>
    </row>
    <row r="31" spans="1:23">
      <c r="A31"/>
      <c r="B31" t="s">
        <v>48</v>
      </c>
      <c r="C31" t="s">
        <v>48</v>
      </c>
      <c r="D31" t="s">
        <v>39</v>
      </c>
      <c r="E31" t="s">
        <v>40</v>
      </c>
      <c r="F31" t="str">
        <f>"0003890"</f>
        <v>0003890</v>
      </c>
      <c r="G31">
        <v>1</v>
      </c>
      <c r="H31" t="str">
        <f>"00000000"</f>
        <v>00000000</v>
      </c>
      <c r="I31" t="s">
        <v>41</v>
      </c>
      <c r="J31"/>
      <c r="K31">
        <v>207.63</v>
      </c>
      <c r="L31">
        <v>0.0</v>
      </c>
      <c r="M31"/>
      <c r="N31"/>
      <c r="O31">
        <v>37.37</v>
      </c>
      <c r="P31">
        <v>0.0</v>
      </c>
      <c r="Q31">
        <v>245.0</v>
      </c>
      <c r="R31"/>
      <c r="S31"/>
      <c r="T31"/>
      <c r="U31"/>
      <c r="V31"/>
      <c r="W31">
        <v>18</v>
      </c>
    </row>
    <row r="32" spans="1:23">
      <c r="A32"/>
      <c r="B32" t="s">
        <v>48</v>
      </c>
      <c r="C32" t="s">
        <v>48</v>
      </c>
      <c r="D32" t="s">
        <v>39</v>
      </c>
      <c r="E32" t="s">
        <v>40</v>
      </c>
      <c r="F32" t="str">
        <f>"0003891"</f>
        <v>0003891</v>
      </c>
      <c r="G32">
        <v>1</v>
      </c>
      <c r="H32" t="str">
        <f>"00000000"</f>
        <v>00000000</v>
      </c>
      <c r="I32" t="s">
        <v>41</v>
      </c>
      <c r="J32"/>
      <c r="K32">
        <v>271.19</v>
      </c>
      <c r="L32">
        <v>0.0</v>
      </c>
      <c r="M32"/>
      <c r="N32"/>
      <c r="O32">
        <v>48.81</v>
      </c>
      <c r="P32">
        <v>0.0</v>
      </c>
      <c r="Q32">
        <v>320.0</v>
      </c>
      <c r="R32"/>
      <c r="S32"/>
      <c r="T32"/>
      <c r="U32"/>
      <c r="V32"/>
      <c r="W32">
        <v>18</v>
      </c>
    </row>
    <row r="33" spans="1:23">
      <c r="A33"/>
      <c r="B33" t="s">
        <v>48</v>
      </c>
      <c r="C33" t="s">
        <v>48</v>
      </c>
      <c r="D33" t="s">
        <v>39</v>
      </c>
      <c r="E33" t="s">
        <v>40</v>
      </c>
      <c r="F33" t="str">
        <f>"0003892"</f>
        <v>0003892</v>
      </c>
      <c r="G33">
        <v>1</v>
      </c>
      <c r="H33" t="str">
        <f>"00000000"</f>
        <v>00000000</v>
      </c>
      <c r="I33" t="s">
        <v>41</v>
      </c>
      <c r="J33"/>
      <c r="K33">
        <v>372.88</v>
      </c>
      <c r="L33">
        <v>0.0</v>
      </c>
      <c r="M33"/>
      <c r="N33"/>
      <c r="O33">
        <v>67.12</v>
      </c>
      <c r="P33">
        <v>0.0</v>
      </c>
      <c r="Q33">
        <v>440.0</v>
      </c>
      <c r="R33"/>
      <c r="S33"/>
      <c r="T33"/>
      <c r="U33"/>
      <c r="V33"/>
      <c r="W33">
        <v>18</v>
      </c>
    </row>
    <row r="34" spans="1:23">
      <c r="A34"/>
      <c r="B34" t="s">
        <v>48</v>
      </c>
      <c r="C34" t="s">
        <v>48</v>
      </c>
      <c r="D34" t="s">
        <v>39</v>
      </c>
      <c r="E34" t="s">
        <v>40</v>
      </c>
      <c r="F34" t="str">
        <f>"0003893"</f>
        <v>0003893</v>
      </c>
      <c r="G34">
        <v>1</v>
      </c>
      <c r="H34" t="str">
        <f>"00000000"</f>
        <v>00000000</v>
      </c>
      <c r="I34" t="s">
        <v>41</v>
      </c>
      <c r="J34"/>
      <c r="K34">
        <v>279.66</v>
      </c>
      <c r="L34">
        <v>0.0</v>
      </c>
      <c r="M34"/>
      <c r="N34"/>
      <c r="O34">
        <v>50.34</v>
      </c>
      <c r="P34">
        <v>0.0</v>
      </c>
      <c r="Q34">
        <v>330.0</v>
      </c>
      <c r="R34"/>
      <c r="S34"/>
      <c r="T34"/>
      <c r="U34"/>
      <c r="V34"/>
      <c r="W34">
        <v>18</v>
      </c>
    </row>
    <row r="35" spans="1:23">
      <c r="A35"/>
      <c r="B35" t="s">
        <v>48</v>
      </c>
      <c r="C35" t="s">
        <v>48</v>
      </c>
      <c r="D35" t="s">
        <v>39</v>
      </c>
      <c r="E35" t="s">
        <v>40</v>
      </c>
      <c r="F35" t="str">
        <f>"0003894"</f>
        <v>0003894</v>
      </c>
      <c r="G35">
        <v>1</v>
      </c>
      <c r="H35" t="str">
        <f>"00000000"</f>
        <v>00000000</v>
      </c>
      <c r="I35" t="s">
        <v>41</v>
      </c>
      <c r="J35"/>
      <c r="K35">
        <v>254.24</v>
      </c>
      <c r="L35">
        <v>0.0</v>
      </c>
      <c r="M35"/>
      <c r="N35"/>
      <c r="O35">
        <v>45.76</v>
      </c>
      <c r="P35">
        <v>0.0</v>
      </c>
      <c r="Q35">
        <v>300.0</v>
      </c>
      <c r="R35"/>
      <c r="S35"/>
      <c r="T35"/>
      <c r="U35"/>
      <c r="V35"/>
      <c r="W35">
        <v>18</v>
      </c>
    </row>
    <row r="36" spans="1:23">
      <c r="A36"/>
      <c r="B36" t="s">
        <v>48</v>
      </c>
      <c r="C36" t="s">
        <v>48</v>
      </c>
      <c r="D36" t="s">
        <v>39</v>
      </c>
      <c r="E36" t="s">
        <v>40</v>
      </c>
      <c r="F36" t="str">
        <f>"0003895"</f>
        <v>0003895</v>
      </c>
      <c r="G36">
        <v>1</v>
      </c>
      <c r="H36" t="str">
        <f>"00000000"</f>
        <v>00000000</v>
      </c>
      <c r="I36" t="s">
        <v>41</v>
      </c>
      <c r="J36"/>
      <c r="K36">
        <v>355.93</v>
      </c>
      <c r="L36">
        <v>0.0</v>
      </c>
      <c r="M36"/>
      <c r="N36"/>
      <c r="O36">
        <v>64.07</v>
      </c>
      <c r="P36">
        <v>0.0</v>
      </c>
      <c r="Q36">
        <v>420.0</v>
      </c>
      <c r="R36"/>
      <c r="S36"/>
      <c r="T36"/>
      <c r="U36"/>
      <c r="V36"/>
      <c r="W36">
        <v>18</v>
      </c>
    </row>
    <row r="37" spans="1:23">
      <c r="A37"/>
      <c r="B37" t="s">
        <v>48</v>
      </c>
      <c r="C37" t="s">
        <v>48</v>
      </c>
      <c r="D37" t="s">
        <v>39</v>
      </c>
      <c r="E37" t="s">
        <v>40</v>
      </c>
      <c r="F37" t="str">
        <f>"0003896"</f>
        <v>0003896</v>
      </c>
      <c r="G37">
        <v>1</v>
      </c>
      <c r="H37" t="str">
        <f>"00000000"</f>
        <v>00000000</v>
      </c>
      <c r="I37" t="s">
        <v>41</v>
      </c>
      <c r="J37"/>
      <c r="K37">
        <v>211.86</v>
      </c>
      <c r="L37">
        <v>0.0</v>
      </c>
      <c r="M37"/>
      <c r="N37"/>
      <c r="O37">
        <v>38.14</v>
      </c>
      <c r="P37">
        <v>0.0</v>
      </c>
      <c r="Q37">
        <v>250.0</v>
      </c>
      <c r="R37"/>
      <c r="S37"/>
      <c r="T37"/>
      <c r="U37"/>
      <c r="V37"/>
      <c r="W37">
        <v>18</v>
      </c>
    </row>
    <row r="38" spans="1:23">
      <c r="A38"/>
      <c r="B38" t="s">
        <v>48</v>
      </c>
      <c r="C38" t="s">
        <v>48</v>
      </c>
      <c r="D38" t="s">
        <v>39</v>
      </c>
      <c r="E38" t="s">
        <v>40</v>
      </c>
      <c r="F38" t="str">
        <f>"0003897"</f>
        <v>0003897</v>
      </c>
      <c r="G38">
        <v>1</v>
      </c>
      <c r="H38" t="str">
        <f>"00000000"</f>
        <v>00000000</v>
      </c>
      <c r="I38" t="s">
        <v>41</v>
      </c>
      <c r="J38"/>
      <c r="K38">
        <v>249.15</v>
      </c>
      <c r="L38">
        <v>0.0</v>
      </c>
      <c r="M38"/>
      <c r="N38"/>
      <c r="O38">
        <v>44.85</v>
      </c>
      <c r="P38">
        <v>0.0</v>
      </c>
      <c r="Q38">
        <v>294.0</v>
      </c>
      <c r="R38"/>
      <c r="S38"/>
      <c r="T38"/>
      <c r="U38"/>
      <c r="V38"/>
      <c r="W38">
        <v>18</v>
      </c>
    </row>
    <row r="39" spans="1:23">
      <c r="A39"/>
      <c r="B39" t="s">
        <v>48</v>
      </c>
      <c r="C39" t="s">
        <v>48</v>
      </c>
      <c r="D39" t="s">
        <v>39</v>
      </c>
      <c r="E39" t="s">
        <v>40</v>
      </c>
      <c r="F39" t="str">
        <f>"0003898"</f>
        <v>0003898</v>
      </c>
      <c r="G39">
        <v>1</v>
      </c>
      <c r="H39" t="str">
        <f>"00000000"</f>
        <v>00000000</v>
      </c>
      <c r="I39" t="s">
        <v>41</v>
      </c>
      <c r="J39"/>
      <c r="K39">
        <v>355.93</v>
      </c>
      <c r="L39">
        <v>0.0</v>
      </c>
      <c r="M39"/>
      <c r="N39"/>
      <c r="O39">
        <v>64.07</v>
      </c>
      <c r="P39">
        <v>0.0</v>
      </c>
      <c r="Q39">
        <v>420.0</v>
      </c>
      <c r="R39"/>
      <c r="S39"/>
      <c r="T39"/>
      <c r="U39"/>
      <c r="V39"/>
      <c r="W39">
        <v>18</v>
      </c>
    </row>
    <row r="40" spans="1:23">
      <c r="A40"/>
      <c r="B40" t="s">
        <v>48</v>
      </c>
      <c r="C40" t="s">
        <v>48</v>
      </c>
      <c r="D40" t="s">
        <v>39</v>
      </c>
      <c r="E40" t="s">
        <v>40</v>
      </c>
      <c r="F40" t="str">
        <f>"0003899"</f>
        <v>0003899</v>
      </c>
      <c r="G40">
        <v>1</v>
      </c>
      <c r="H40" t="str">
        <f>"00000000"</f>
        <v>00000000</v>
      </c>
      <c r="I40" t="s">
        <v>41</v>
      </c>
      <c r="J40"/>
      <c r="K40">
        <v>406.78</v>
      </c>
      <c r="L40">
        <v>0.0</v>
      </c>
      <c r="M40"/>
      <c r="N40"/>
      <c r="O40">
        <v>73.22</v>
      </c>
      <c r="P40">
        <v>0.0</v>
      </c>
      <c r="Q40">
        <v>480.0</v>
      </c>
      <c r="R40"/>
      <c r="S40"/>
      <c r="T40"/>
      <c r="U40"/>
      <c r="V40"/>
      <c r="W40">
        <v>18</v>
      </c>
    </row>
    <row r="41" spans="1:23">
      <c r="A41"/>
      <c r="B41" t="s">
        <v>48</v>
      </c>
      <c r="C41" t="s">
        <v>48</v>
      </c>
      <c r="D41" t="s">
        <v>39</v>
      </c>
      <c r="E41" t="s">
        <v>40</v>
      </c>
      <c r="F41" t="str">
        <f>"0003900"</f>
        <v>0003900</v>
      </c>
      <c r="G41">
        <v>1</v>
      </c>
      <c r="H41" t="str">
        <f>"00000000"</f>
        <v>00000000</v>
      </c>
      <c r="I41" t="s">
        <v>41</v>
      </c>
      <c r="J41"/>
      <c r="K41">
        <v>381.36</v>
      </c>
      <c r="L41">
        <v>0.0</v>
      </c>
      <c r="M41"/>
      <c r="N41"/>
      <c r="O41">
        <v>68.64</v>
      </c>
      <c r="P41">
        <v>0.0</v>
      </c>
      <c r="Q41">
        <v>450.0</v>
      </c>
      <c r="R41"/>
      <c r="S41"/>
      <c r="T41"/>
      <c r="U41"/>
      <c r="V41"/>
      <c r="W41">
        <v>18</v>
      </c>
    </row>
    <row r="42" spans="1:23">
      <c r="A42"/>
      <c r="B42" t="s">
        <v>48</v>
      </c>
      <c r="C42" t="s">
        <v>48</v>
      </c>
      <c r="D42" t="s">
        <v>39</v>
      </c>
      <c r="E42" t="s">
        <v>40</v>
      </c>
      <c r="F42" t="str">
        <f>"0003901"</f>
        <v>0003901</v>
      </c>
      <c r="G42">
        <v>1</v>
      </c>
      <c r="H42" t="str">
        <f>"00000000"</f>
        <v>00000000</v>
      </c>
      <c r="I42" t="s">
        <v>41</v>
      </c>
      <c r="J42"/>
      <c r="K42">
        <v>211.86</v>
      </c>
      <c r="L42">
        <v>0.0</v>
      </c>
      <c r="M42"/>
      <c r="N42"/>
      <c r="O42">
        <v>38.14</v>
      </c>
      <c r="P42">
        <v>0.0</v>
      </c>
      <c r="Q42">
        <v>250.0</v>
      </c>
      <c r="R42"/>
      <c r="S42"/>
      <c r="T42"/>
      <c r="U42"/>
      <c r="V42"/>
      <c r="W42">
        <v>18</v>
      </c>
    </row>
    <row r="43" spans="1:23">
      <c r="A43"/>
      <c r="B43" t="s">
        <v>48</v>
      </c>
      <c r="C43" t="s">
        <v>48</v>
      </c>
      <c r="D43" t="s">
        <v>39</v>
      </c>
      <c r="E43" t="s">
        <v>40</v>
      </c>
      <c r="F43" t="str">
        <f>"0003902"</f>
        <v>0003902</v>
      </c>
      <c r="G43">
        <v>1</v>
      </c>
      <c r="H43" t="str">
        <f>"00000000"</f>
        <v>00000000</v>
      </c>
      <c r="I43" t="s">
        <v>41</v>
      </c>
      <c r="J43"/>
      <c r="K43">
        <v>491.53</v>
      </c>
      <c r="L43">
        <v>0.0</v>
      </c>
      <c r="M43"/>
      <c r="N43"/>
      <c r="O43">
        <v>88.47</v>
      </c>
      <c r="P43">
        <v>0.0</v>
      </c>
      <c r="Q43">
        <v>580.0</v>
      </c>
      <c r="R43"/>
      <c r="S43"/>
      <c r="T43"/>
      <c r="U43"/>
      <c r="V43"/>
      <c r="W43">
        <v>18</v>
      </c>
    </row>
    <row r="44" spans="1:23">
      <c r="A44"/>
      <c r="B44" t="s">
        <v>48</v>
      </c>
      <c r="C44" t="s">
        <v>48</v>
      </c>
      <c r="D44" t="s">
        <v>39</v>
      </c>
      <c r="E44" t="s">
        <v>40</v>
      </c>
      <c r="F44" t="str">
        <f>"0003903"</f>
        <v>0003903</v>
      </c>
      <c r="G44">
        <v>1</v>
      </c>
      <c r="H44" t="str">
        <f>"00000000"</f>
        <v>00000000</v>
      </c>
      <c r="I44" t="s">
        <v>41</v>
      </c>
      <c r="J44"/>
      <c r="K44">
        <v>381.36</v>
      </c>
      <c r="L44">
        <v>0.0</v>
      </c>
      <c r="M44"/>
      <c r="N44"/>
      <c r="O44">
        <v>68.64</v>
      </c>
      <c r="P44">
        <v>0.0</v>
      </c>
      <c r="Q44">
        <v>450.0</v>
      </c>
      <c r="R44"/>
      <c r="S44"/>
      <c r="T44"/>
      <c r="U44"/>
      <c r="V44"/>
      <c r="W44">
        <v>18</v>
      </c>
    </row>
    <row r="45" spans="1:23">
      <c r="A45"/>
      <c r="B45" t="s">
        <v>48</v>
      </c>
      <c r="C45" t="s">
        <v>48</v>
      </c>
      <c r="D45" t="s">
        <v>39</v>
      </c>
      <c r="E45" t="s">
        <v>40</v>
      </c>
      <c r="F45" t="str">
        <f>"0003904"</f>
        <v>0003904</v>
      </c>
      <c r="G45">
        <v>1</v>
      </c>
      <c r="H45" t="str">
        <f>"00000000"</f>
        <v>00000000</v>
      </c>
      <c r="I45" t="s">
        <v>41</v>
      </c>
      <c r="J45"/>
      <c r="K45">
        <v>572.03</v>
      </c>
      <c r="L45">
        <v>0.0</v>
      </c>
      <c r="M45"/>
      <c r="N45"/>
      <c r="O45">
        <v>102.97</v>
      </c>
      <c r="P45">
        <v>0.0</v>
      </c>
      <c r="Q45">
        <v>675.0</v>
      </c>
      <c r="R45"/>
      <c r="S45"/>
      <c r="T45"/>
      <c r="U45"/>
      <c r="V45"/>
      <c r="W45">
        <v>18</v>
      </c>
    </row>
    <row r="46" spans="1:23">
      <c r="A46"/>
      <c r="B46" t="s">
        <v>48</v>
      </c>
      <c r="C46" t="s">
        <v>48</v>
      </c>
      <c r="D46" t="s">
        <v>33</v>
      </c>
      <c r="E46" t="s">
        <v>34</v>
      </c>
      <c r="F46" t="str">
        <f>"0000270"</f>
        <v>0000270</v>
      </c>
      <c r="G46">
        <v>6</v>
      </c>
      <c r="H46" t="str">
        <f>"10724534690"</f>
        <v>10724534690</v>
      </c>
      <c r="I46" t="s">
        <v>49</v>
      </c>
      <c r="J46"/>
      <c r="K46">
        <v>50.42</v>
      </c>
      <c r="L46">
        <v>0.0</v>
      </c>
      <c r="M46"/>
      <c r="N46"/>
      <c r="O46">
        <v>9.08</v>
      </c>
      <c r="P46">
        <v>0.0</v>
      </c>
      <c r="Q46">
        <v>59.5</v>
      </c>
      <c r="R46"/>
      <c r="S46"/>
      <c r="T46"/>
      <c r="U46"/>
      <c r="V46"/>
      <c r="W46">
        <v>18</v>
      </c>
    </row>
    <row r="47" spans="1:23">
      <c r="A47"/>
      <c r="B47" t="s">
        <v>50</v>
      </c>
      <c r="C47" t="s">
        <v>50</v>
      </c>
      <c r="D47" t="s">
        <v>39</v>
      </c>
      <c r="E47" t="s">
        <v>40</v>
      </c>
      <c r="F47" t="str">
        <f>"0003905"</f>
        <v>0003905</v>
      </c>
      <c r="G47">
        <v>1</v>
      </c>
      <c r="H47" t="str">
        <f>"00000000"</f>
        <v>00000000</v>
      </c>
      <c r="I47" t="s">
        <v>41</v>
      </c>
      <c r="J47"/>
      <c r="K47">
        <v>338.98</v>
      </c>
      <c r="L47">
        <v>0.0</v>
      </c>
      <c r="M47"/>
      <c r="N47"/>
      <c r="O47">
        <v>61.02</v>
      </c>
      <c r="P47">
        <v>0.0</v>
      </c>
      <c r="Q47">
        <v>400.0</v>
      </c>
      <c r="R47"/>
      <c r="S47"/>
      <c r="T47"/>
      <c r="U47"/>
      <c r="V47"/>
      <c r="W47">
        <v>18</v>
      </c>
    </row>
    <row r="48" spans="1:23">
      <c r="A48"/>
      <c r="B48" t="s">
        <v>50</v>
      </c>
      <c r="C48" t="s">
        <v>50</v>
      </c>
      <c r="D48" t="s">
        <v>39</v>
      </c>
      <c r="E48" t="s">
        <v>40</v>
      </c>
      <c r="F48" t="str">
        <f>"0003906"</f>
        <v>0003906</v>
      </c>
      <c r="G48">
        <v>1</v>
      </c>
      <c r="H48" t="str">
        <f>"00000000"</f>
        <v>00000000</v>
      </c>
      <c r="I48" t="s">
        <v>41</v>
      </c>
      <c r="J48"/>
      <c r="K48">
        <v>244.07</v>
      </c>
      <c r="L48">
        <v>0.0</v>
      </c>
      <c r="M48"/>
      <c r="N48"/>
      <c r="O48">
        <v>43.93</v>
      </c>
      <c r="P48">
        <v>0.0</v>
      </c>
      <c r="Q48">
        <v>288.0</v>
      </c>
      <c r="R48"/>
      <c r="S48"/>
      <c r="T48"/>
      <c r="U48"/>
      <c r="V48"/>
      <c r="W48">
        <v>18</v>
      </c>
    </row>
    <row r="49" spans="1:23">
      <c r="A49"/>
      <c r="B49" t="s">
        <v>50</v>
      </c>
      <c r="C49" t="s">
        <v>50</v>
      </c>
      <c r="D49" t="s">
        <v>39</v>
      </c>
      <c r="E49" t="s">
        <v>40</v>
      </c>
      <c r="F49" t="str">
        <f>"0003907"</f>
        <v>0003907</v>
      </c>
      <c r="G49">
        <v>1</v>
      </c>
      <c r="H49" t="str">
        <f>"00000000"</f>
        <v>00000000</v>
      </c>
      <c r="I49" t="s">
        <v>41</v>
      </c>
      <c r="J49"/>
      <c r="K49">
        <v>406.78</v>
      </c>
      <c r="L49">
        <v>0.0</v>
      </c>
      <c r="M49"/>
      <c r="N49"/>
      <c r="O49">
        <v>73.22</v>
      </c>
      <c r="P49">
        <v>0.0</v>
      </c>
      <c r="Q49">
        <v>480.0</v>
      </c>
      <c r="R49"/>
      <c r="S49"/>
      <c r="T49"/>
      <c r="U49"/>
      <c r="V49"/>
      <c r="W49">
        <v>18</v>
      </c>
    </row>
    <row r="50" spans="1:23">
      <c r="A50"/>
      <c r="B50" t="s">
        <v>50</v>
      </c>
      <c r="C50" t="s">
        <v>50</v>
      </c>
      <c r="D50" t="s">
        <v>39</v>
      </c>
      <c r="E50" t="s">
        <v>40</v>
      </c>
      <c r="F50" t="str">
        <f>"0003908"</f>
        <v>0003908</v>
      </c>
      <c r="G50">
        <v>1</v>
      </c>
      <c r="H50" t="str">
        <f>"00000000"</f>
        <v>00000000</v>
      </c>
      <c r="I50" t="s">
        <v>41</v>
      </c>
      <c r="J50"/>
      <c r="K50">
        <v>326.27</v>
      </c>
      <c r="L50">
        <v>0.0</v>
      </c>
      <c r="M50"/>
      <c r="N50"/>
      <c r="O50">
        <v>58.73</v>
      </c>
      <c r="P50">
        <v>0.0</v>
      </c>
      <c r="Q50">
        <v>385.0</v>
      </c>
      <c r="R50"/>
      <c r="S50"/>
      <c r="T50"/>
      <c r="U50"/>
      <c r="V50"/>
      <c r="W50">
        <v>18</v>
      </c>
    </row>
    <row r="51" spans="1:23">
      <c r="A51"/>
      <c r="B51" t="s">
        <v>50</v>
      </c>
      <c r="C51" t="s">
        <v>50</v>
      </c>
      <c r="D51" t="s">
        <v>39</v>
      </c>
      <c r="E51" t="s">
        <v>40</v>
      </c>
      <c r="F51" t="str">
        <f>"0003909"</f>
        <v>0003909</v>
      </c>
      <c r="G51">
        <v>1</v>
      </c>
      <c r="H51" t="str">
        <f>"00000000"</f>
        <v>00000000</v>
      </c>
      <c r="I51" t="s">
        <v>41</v>
      </c>
      <c r="J51"/>
      <c r="K51">
        <v>355.93</v>
      </c>
      <c r="L51">
        <v>0.0</v>
      </c>
      <c r="M51"/>
      <c r="N51"/>
      <c r="O51">
        <v>64.07</v>
      </c>
      <c r="P51">
        <v>0.0</v>
      </c>
      <c r="Q51">
        <v>420.0</v>
      </c>
      <c r="R51"/>
      <c r="S51"/>
      <c r="T51"/>
      <c r="U51"/>
      <c r="V51"/>
      <c r="W51">
        <v>18</v>
      </c>
    </row>
    <row r="52" spans="1:23">
      <c r="A52"/>
      <c r="B52" t="s">
        <v>50</v>
      </c>
      <c r="C52" t="s">
        <v>50</v>
      </c>
      <c r="D52" t="s">
        <v>39</v>
      </c>
      <c r="E52" t="s">
        <v>40</v>
      </c>
      <c r="F52" t="str">
        <f>"0003910"</f>
        <v>0003910</v>
      </c>
      <c r="G52">
        <v>1</v>
      </c>
      <c r="H52" t="str">
        <f>"00000000"</f>
        <v>00000000</v>
      </c>
      <c r="I52" t="s">
        <v>41</v>
      </c>
      <c r="J52"/>
      <c r="K52">
        <v>372.88</v>
      </c>
      <c r="L52">
        <v>0.0</v>
      </c>
      <c r="M52"/>
      <c r="N52"/>
      <c r="O52">
        <v>67.12</v>
      </c>
      <c r="P52">
        <v>0.0</v>
      </c>
      <c r="Q52">
        <v>440.0</v>
      </c>
      <c r="R52"/>
      <c r="S52"/>
      <c r="T52"/>
      <c r="U52"/>
      <c r="V52"/>
      <c r="W52">
        <v>18</v>
      </c>
    </row>
    <row r="53" spans="1:23">
      <c r="A53"/>
      <c r="B53" t="s">
        <v>50</v>
      </c>
      <c r="C53" t="s">
        <v>50</v>
      </c>
      <c r="D53" t="s">
        <v>39</v>
      </c>
      <c r="E53" t="s">
        <v>40</v>
      </c>
      <c r="F53" t="str">
        <f>"0003911"</f>
        <v>0003911</v>
      </c>
      <c r="G53">
        <v>1</v>
      </c>
      <c r="H53" t="str">
        <f>"00000000"</f>
        <v>00000000</v>
      </c>
      <c r="I53" t="s">
        <v>41</v>
      </c>
      <c r="J53"/>
      <c r="K53">
        <v>381.36</v>
      </c>
      <c r="L53">
        <v>0.0</v>
      </c>
      <c r="M53"/>
      <c r="N53"/>
      <c r="O53">
        <v>68.64</v>
      </c>
      <c r="P53">
        <v>0.0</v>
      </c>
      <c r="Q53">
        <v>450.0</v>
      </c>
      <c r="R53"/>
      <c r="S53"/>
      <c r="T53"/>
      <c r="U53"/>
      <c r="V53"/>
      <c r="W53">
        <v>18</v>
      </c>
    </row>
    <row r="54" spans="1:23">
      <c r="A54"/>
      <c r="B54" t="s">
        <v>50</v>
      </c>
      <c r="C54" t="s">
        <v>50</v>
      </c>
      <c r="D54" t="s">
        <v>39</v>
      </c>
      <c r="E54" t="s">
        <v>40</v>
      </c>
      <c r="F54" t="str">
        <f>"0003912"</f>
        <v>0003912</v>
      </c>
      <c r="G54">
        <v>1</v>
      </c>
      <c r="H54" t="str">
        <f>"00000000"</f>
        <v>00000000</v>
      </c>
      <c r="I54" t="s">
        <v>41</v>
      </c>
      <c r="J54"/>
      <c r="K54">
        <v>474.58</v>
      </c>
      <c r="L54">
        <v>0.0</v>
      </c>
      <c r="M54"/>
      <c r="N54"/>
      <c r="O54">
        <v>85.42</v>
      </c>
      <c r="P54">
        <v>0.0</v>
      </c>
      <c r="Q54">
        <v>560.0</v>
      </c>
      <c r="R54"/>
      <c r="S54"/>
      <c r="T54"/>
      <c r="U54"/>
      <c r="V54"/>
      <c r="W54">
        <v>18</v>
      </c>
    </row>
    <row r="55" spans="1:23">
      <c r="A55"/>
      <c r="B55" t="s">
        <v>50</v>
      </c>
      <c r="C55" t="s">
        <v>50</v>
      </c>
      <c r="D55" t="s">
        <v>39</v>
      </c>
      <c r="E55" t="s">
        <v>40</v>
      </c>
      <c r="F55" t="str">
        <f>"0003913"</f>
        <v>0003913</v>
      </c>
      <c r="G55">
        <v>1</v>
      </c>
      <c r="H55" t="str">
        <f>"00000000"</f>
        <v>00000000</v>
      </c>
      <c r="I55" t="s">
        <v>41</v>
      </c>
      <c r="J55"/>
      <c r="K55">
        <v>457.63</v>
      </c>
      <c r="L55">
        <v>0.0</v>
      </c>
      <c r="M55"/>
      <c r="N55"/>
      <c r="O55">
        <v>82.37</v>
      </c>
      <c r="P55">
        <v>0.0</v>
      </c>
      <c r="Q55">
        <v>540.0</v>
      </c>
      <c r="R55"/>
      <c r="S55"/>
      <c r="T55"/>
      <c r="U55"/>
      <c r="V55"/>
      <c r="W55">
        <v>18</v>
      </c>
    </row>
    <row r="56" spans="1:23">
      <c r="A56"/>
      <c r="B56" t="s">
        <v>50</v>
      </c>
      <c r="C56" t="s">
        <v>50</v>
      </c>
      <c r="D56" t="s">
        <v>39</v>
      </c>
      <c r="E56" t="s">
        <v>40</v>
      </c>
      <c r="F56" t="str">
        <f>"0003914"</f>
        <v>0003914</v>
      </c>
      <c r="G56">
        <v>1</v>
      </c>
      <c r="H56" t="str">
        <f>"00000000"</f>
        <v>00000000</v>
      </c>
      <c r="I56" t="s">
        <v>41</v>
      </c>
      <c r="J56"/>
      <c r="K56">
        <v>381.36</v>
      </c>
      <c r="L56">
        <v>0.0</v>
      </c>
      <c r="M56"/>
      <c r="N56"/>
      <c r="O56">
        <v>68.64</v>
      </c>
      <c r="P56">
        <v>0.0</v>
      </c>
      <c r="Q56">
        <v>450.0</v>
      </c>
      <c r="R56"/>
      <c r="S56"/>
      <c r="T56"/>
      <c r="U56"/>
      <c r="V56"/>
      <c r="W56">
        <v>18</v>
      </c>
    </row>
    <row r="57" spans="1:23">
      <c r="A57"/>
      <c r="B57" t="s">
        <v>50</v>
      </c>
      <c r="C57" t="s">
        <v>50</v>
      </c>
      <c r="D57" t="s">
        <v>39</v>
      </c>
      <c r="E57" t="s">
        <v>40</v>
      </c>
      <c r="F57" t="str">
        <f>"0003915"</f>
        <v>0003915</v>
      </c>
      <c r="G57">
        <v>1</v>
      </c>
      <c r="H57" t="str">
        <f>"00000000"</f>
        <v>00000000</v>
      </c>
      <c r="I57" t="s">
        <v>41</v>
      </c>
      <c r="J57"/>
      <c r="K57">
        <v>237.29</v>
      </c>
      <c r="L57">
        <v>0.0</v>
      </c>
      <c r="M57"/>
      <c r="N57"/>
      <c r="O57">
        <v>42.71</v>
      </c>
      <c r="P57">
        <v>0.0</v>
      </c>
      <c r="Q57">
        <v>280.0</v>
      </c>
      <c r="R57"/>
      <c r="S57"/>
      <c r="T57"/>
      <c r="U57"/>
      <c r="V57"/>
      <c r="W57">
        <v>18</v>
      </c>
    </row>
    <row r="58" spans="1:23">
      <c r="A58"/>
      <c r="B58" t="s">
        <v>50</v>
      </c>
      <c r="C58" t="s">
        <v>50</v>
      </c>
      <c r="D58" t="s">
        <v>39</v>
      </c>
      <c r="E58" t="s">
        <v>40</v>
      </c>
      <c r="F58" t="str">
        <f>"0003916"</f>
        <v>0003916</v>
      </c>
      <c r="G58">
        <v>1</v>
      </c>
      <c r="H58" t="str">
        <f>"00000000"</f>
        <v>00000000</v>
      </c>
      <c r="I58" t="s">
        <v>41</v>
      </c>
      <c r="J58"/>
      <c r="K58">
        <v>372.88</v>
      </c>
      <c r="L58">
        <v>0.0</v>
      </c>
      <c r="M58"/>
      <c r="N58"/>
      <c r="O58">
        <v>67.12</v>
      </c>
      <c r="P58">
        <v>0.0</v>
      </c>
      <c r="Q58">
        <v>440.0</v>
      </c>
      <c r="R58"/>
      <c r="S58"/>
      <c r="T58"/>
      <c r="U58"/>
      <c r="V58"/>
      <c r="W58">
        <v>18</v>
      </c>
    </row>
    <row r="59" spans="1:23">
      <c r="A59"/>
      <c r="B59" t="s">
        <v>50</v>
      </c>
      <c r="C59" t="s">
        <v>50</v>
      </c>
      <c r="D59" t="s">
        <v>39</v>
      </c>
      <c r="E59" t="s">
        <v>40</v>
      </c>
      <c r="F59" t="str">
        <f>"0003917"</f>
        <v>0003917</v>
      </c>
      <c r="G59">
        <v>1</v>
      </c>
      <c r="H59" t="str">
        <f>"00000000"</f>
        <v>00000000</v>
      </c>
      <c r="I59" t="s">
        <v>41</v>
      </c>
      <c r="J59"/>
      <c r="K59">
        <v>491.53</v>
      </c>
      <c r="L59">
        <v>0.0</v>
      </c>
      <c r="M59"/>
      <c r="N59"/>
      <c r="O59">
        <v>88.47</v>
      </c>
      <c r="P59">
        <v>0.0</v>
      </c>
      <c r="Q59">
        <v>580.0</v>
      </c>
      <c r="R59"/>
      <c r="S59"/>
      <c r="T59"/>
      <c r="U59"/>
      <c r="V59"/>
      <c r="W59">
        <v>18</v>
      </c>
    </row>
    <row r="60" spans="1:23">
      <c r="A60"/>
      <c r="B60" t="s">
        <v>50</v>
      </c>
      <c r="C60" t="s">
        <v>50</v>
      </c>
      <c r="D60" t="s">
        <v>39</v>
      </c>
      <c r="E60" t="s">
        <v>40</v>
      </c>
      <c r="F60" t="str">
        <f>"0003918"</f>
        <v>0003918</v>
      </c>
      <c r="G60">
        <v>1</v>
      </c>
      <c r="H60" t="str">
        <f>"00000000"</f>
        <v>00000000</v>
      </c>
      <c r="I60" t="s">
        <v>41</v>
      </c>
      <c r="J60"/>
      <c r="K60">
        <v>305.08</v>
      </c>
      <c r="L60">
        <v>0.0</v>
      </c>
      <c r="M60"/>
      <c r="N60"/>
      <c r="O60">
        <v>54.92</v>
      </c>
      <c r="P60">
        <v>0.0</v>
      </c>
      <c r="Q60">
        <v>360.0</v>
      </c>
      <c r="R60"/>
      <c r="S60"/>
      <c r="T60"/>
      <c r="U60"/>
      <c r="V60"/>
      <c r="W60">
        <v>18</v>
      </c>
    </row>
    <row r="61" spans="1:23">
      <c r="A61"/>
      <c r="B61" t="s">
        <v>50</v>
      </c>
      <c r="C61" t="s">
        <v>50</v>
      </c>
      <c r="D61" t="s">
        <v>39</v>
      </c>
      <c r="E61" t="s">
        <v>40</v>
      </c>
      <c r="F61" t="str">
        <f>"0003919"</f>
        <v>0003919</v>
      </c>
      <c r="G61">
        <v>1</v>
      </c>
      <c r="H61" t="str">
        <f>"00000000"</f>
        <v>00000000</v>
      </c>
      <c r="I61" t="s">
        <v>41</v>
      </c>
      <c r="J61"/>
      <c r="K61">
        <v>254.24</v>
      </c>
      <c r="L61">
        <v>0.0</v>
      </c>
      <c r="M61"/>
      <c r="N61"/>
      <c r="O61">
        <v>45.76</v>
      </c>
      <c r="P61">
        <v>0.0</v>
      </c>
      <c r="Q61">
        <v>300.0</v>
      </c>
      <c r="R61"/>
      <c r="S61"/>
      <c r="T61"/>
      <c r="U61"/>
      <c r="V61"/>
      <c r="W61">
        <v>18</v>
      </c>
    </row>
    <row r="62" spans="1:23">
      <c r="A62"/>
      <c r="B62" t="s">
        <v>50</v>
      </c>
      <c r="C62" t="s">
        <v>50</v>
      </c>
      <c r="D62" t="s">
        <v>33</v>
      </c>
      <c r="E62" t="s">
        <v>34</v>
      </c>
      <c r="F62" t="str">
        <f>"0000271"</f>
        <v>0000271</v>
      </c>
      <c r="G62">
        <v>6</v>
      </c>
      <c r="H62" t="str">
        <f>"20608781600"</f>
        <v>20608781600</v>
      </c>
      <c r="I62" t="s">
        <v>51</v>
      </c>
      <c r="J62"/>
      <c r="K62">
        <v>103.81</v>
      </c>
      <c r="L62">
        <v>0.0</v>
      </c>
      <c r="M62"/>
      <c r="N62"/>
      <c r="O62">
        <v>18.69</v>
      </c>
      <c r="P62">
        <v>0.0</v>
      </c>
      <c r="Q62">
        <v>122.5</v>
      </c>
      <c r="R62"/>
      <c r="S62"/>
      <c r="T62"/>
      <c r="U62"/>
      <c r="V62"/>
      <c r="W62">
        <v>18</v>
      </c>
    </row>
    <row r="63" spans="1:23">
      <c r="A63"/>
      <c r="B63" t="s">
        <v>52</v>
      </c>
      <c r="C63" t="s">
        <v>52</v>
      </c>
      <c r="D63" t="s">
        <v>39</v>
      </c>
      <c r="E63" t="s">
        <v>40</v>
      </c>
      <c r="F63" t="str">
        <f>"0003920"</f>
        <v>0003920</v>
      </c>
      <c r="G63">
        <v>1</v>
      </c>
      <c r="H63" t="str">
        <f>"47118572"</f>
        <v>47118572</v>
      </c>
      <c r="I63" t="s">
        <v>53</v>
      </c>
      <c r="J63"/>
      <c r="K63">
        <v>105.93</v>
      </c>
      <c r="L63">
        <v>0.0</v>
      </c>
      <c r="M63"/>
      <c r="N63"/>
      <c r="O63">
        <v>19.07</v>
      </c>
      <c r="P63">
        <v>0.0</v>
      </c>
      <c r="Q63">
        <v>125.0</v>
      </c>
      <c r="R63"/>
      <c r="S63"/>
      <c r="T63"/>
      <c r="U63"/>
      <c r="V63"/>
      <c r="W63">
        <v>18</v>
      </c>
    </row>
    <row r="64" spans="1:23">
      <c r="A64"/>
      <c r="B64" t="s">
        <v>52</v>
      </c>
      <c r="C64" t="s">
        <v>52</v>
      </c>
      <c r="D64" t="s">
        <v>39</v>
      </c>
      <c r="E64" t="s">
        <v>40</v>
      </c>
      <c r="F64" t="str">
        <f>"0003921"</f>
        <v>0003921</v>
      </c>
      <c r="G64">
        <v>1</v>
      </c>
      <c r="H64" t="str">
        <f>"40310616"</f>
        <v>40310616</v>
      </c>
      <c r="I64" t="s">
        <v>54</v>
      </c>
      <c r="J64"/>
      <c r="K64">
        <v>114.41</v>
      </c>
      <c r="L64">
        <v>0.0</v>
      </c>
      <c r="M64"/>
      <c r="N64"/>
      <c r="O64">
        <v>20.59</v>
      </c>
      <c r="P64">
        <v>0.0</v>
      </c>
      <c r="Q64">
        <v>135.0</v>
      </c>
      <c r="R64"/>
      <c r="S64"/>
      <c r="T64"/>
      <c r="U64"/>
      <c r="V64"/>
      <c r="W64">
        <v>18</v>
      </c>
    </row>
    <row r="65" spans="1:23">
      <c r="A65"/>
      <c r="B65" t="s">
        <v>52</v>
      </c>
      <c r="C65" t="s">
        <v>52</v>
      </c>
      <c r="D65" t="s">
        <v>39</v>
      </c>
      <c r="E65" t="s">
        <v>40</v>
      </c>
      <c r="F65" t="str">
        <f>"0003922"</f>
        <v>0003922</v>
      </c>
      <c r="G65">
        <v>1</v>
      </c>
      <c r="H65" t="str">
        <f>"16559408"</f>
        <v>16559408</v>
      </c>
      <c r="I65" t="s">
        <v>55</v>
      </c>
      <c r="J65"/>
      <c r="K65">
        <v>661.02</v>
      </c>
      <c r="L65">
        <v>0.0</v>
      </c>
      <c r="M65"/>
      <c r="N65"/>
      <c r="O65">
        <v>118.98</v>
      </c>
      <c r="P65">
        <v>0.0</v>
      </c>
      <c r="Q65">
        <v>780.0</v>
      </c>
      <c r="R65"/>
      <c r="S65"/>
      <c r="T65"/>
      <c r="U65"/>
      <c r="V65"/>
      <c r="W65">
        <v>18</v>
      </c>
    </row>
    <row r="66" spans="1:23">
      <c r="A66"/>
      <c r="B66" t="s">
        <v>52</v>
      </c>
      <c r="C66" t="s">
        <v>52</v>
      </c>
      <c r="D66" t="s">
        <v>33</v>
      </c>
      <c r="E66" t="s">
        <v>34</v>
      </c>
      <c r="F66" t="str">
        <f>"0000272"</f>
        <v>0000272</v>
      </c>
      <c r="G66">
        <v>6</v>
      </c>
      <c r="H66" t="str">
        <f>"20608784897"</f>
        <v>20608784897</v>
      </c>
      <c r="I66" t="s">
        <v>56</v>
      </c>
      <c r="J66"/>
      <c r="K66">
        <v>41.53</v>
      </c>
      <c r="L66">
        <v>0.0</v>
      </c>
      <c r="M66"/>
      <c r="N66"/>
      <c r="O66">
        <v>7.47</v>
      </c>
      <c r="P66">
        <v>0.0</v>
      </c>
      <c r="Q66">
        <v>49.0</v>
      </c>
      <c r="R66"/>
      <c r="S66"/>
      <c r="T66"/>
      <c r="U66"/>
      <c r="V66"/>
      <c r="W66">
        <v>18</v>
      </c>
    </row>
    <row r="67" spans="1:23">
      <c r="A67"/>
      <c r="B67" t="s">
        <v>52</v>
      </c>
      <c r="C67" t="s">
        <v>52</v>
      </c>
      <c r="D67" t="s">
        <v>39</v>
      </c>
      <c r="E67" t="s">
        <v>40</v>
      </c>
      <c r="F67" t="str">
        <f>"0003923"</f>
        <v>0003923</v>
      </c>
      <c r="G67">
        <v>1</v>
      </c>
      <c r="H67" t="str">
        <f>"44692186"</f>
        <v>44692186</v>
      </c>
      <c r="I67" t="s">
        <v>57</v>
      </c>
      <c r="J67"/>
      <c r="K67">
        <v>1631.36</v>
      </c>
      <c r="L67">
        <v>0.0</v>
      </c>
      <c r="M67"/>
      <c r="N67"/>
      <c r="O67">
        <v>293.64</v>
      </c>
      <c r="P67">
        <v>0.0</v>
      </c>
      <c r="Q67">
        <v>1925.0</v>
      </c>
      <c r="R67"/>
      <c r="S67"/>
      <c r="T67"/>
      <c r="U67"/>
      <c r="V67"/>
      <c r="W67">
        <v>18</v>
      </c>
    </row>
    <row r="68" spans="1:23">
      <c r="A68"/>
      <c r="B68" t="s">
        <v>58</v>
      </c>
      <c r="C68" t="s">
        <v>58</v>
      </c>
      <c r="D68" t="s">
        <v>33</v>
      </c>
      <c r="E68" t="s">
        <v>34</v>
      </c>
      <c r="F68" t="str">
        <f>"0000273"</f>
        <v>0000273</v>
      </c>
      <c r="G68">
        <v>6</v>
      </c>
      <c r="H68" t="str">
        <f>"10438428173"</f>
        <v>10438428173</v>
      </c>
      <c r="I68" t="s">
        <v>59</v>
      </c>
      <c r="J68"/>
      <c r="K68">
        <v>74.58</v>
      </c>
      <c r="L68">
        <v>0.0</v>
      </c>
      <c r="M68"/>
      <c r="N68"/>
      <c r="O68">
        <v>13.42</v>
      </c>
      <c r="P68">
        <v>0.0</v>
      </c>
      <c r="Q68">
        <v>88.0</v>
      </c>
      <c r="R68"/>
      <c r="S68"/>
      <c r="T68"/>
      <c r="U68"/>
      <c r="V68"/>
      <c r="W68">
        <v>18</v>
      </c>
    </row>
    <row r="69" spans="1:23">
      <c r="A69"/>
      <c r="B69" t="s">
        <v>58</v>
      </c>
      <c r="C69" t="s">
        <v>58</v>
      </c>
      <c r="D69" t="s">
        <v>39</v>
      </c>
      <c r="E69" t="s">
        <v>40</v>
      </c>
      <c r="F69" t="str">
        <f>"0003924"</f>
        <v>0003924</v>
      </c>
      <c r="G69">
        <v>1</v>
      </c>
      <c r="H69" t="str">
        <f>"00000000"</f>
        <v>00000000</v>
      </c>
      <c r="I69" t="s">
        <v>41</v>
      </c>
      <c r="J69"/>
      <c r="K69">
        <v>305.08</v>
      </c>
      <c r="L69">
        <v>0.0</v>
      </c>
      <c r="M69"/>
      <c r="N69"/>
      <c r="O69">
        <v>54.92</v>
      </c>
      <c r="P69">
        <v>0.0</v>
      </c>
      <c r="Q69">
        <v>360.0</v>
      </c>
      <c r="R69"/>
      <c r="S69"/>
      <c r="T69"/>
      <c r="U69"/>
      <c r="V69"/>
      <c r="W69">
        <v>18</v>
      </c>
    </row>
    <row r="70" spans="1:23">
      <c r="A70"/>
      <c r="B70" t="s">
        <v>58</v>
      </c>
      <c r="C70" t="s">
        <v>58</v>
      </c>
      <c r="D70" t="s">
        <v>39</v>
      </c>
      <c r="E70" t="s">
        <v>40</v>
      </c>
      <c r="F70" t="str">
        <f>"0003925"</f>
        <v>0003925</v>
      </c>
      <c r="G70">
        <v>1</v>
      </c>
      <c r="H70" t="str">
        <f>"00000000"</f>
        <v>00000000</v>
      </c>
      <c r="I70" t="s">
        <v>41</v>
      </c>
      <c r="J70"/>
      <c r="K70">
        <v>508.47</v>
      </c>
      <c r="L70">
        <v>0.0</v>
      </c>
      <c r="M70"/>
      <c r="N70"/>
      <c r="O70">
        <v>91.53</v>
      </c>
      <c r="P70">
        <v>0.0</v>
      </c>
      <c r="Q70">
        <v>600.0</v>
      </c>
      <c r="R70"/>
      <c r="S70"/>
      <c r="T70"/>
      <c r="U70"/>
      <c r="V70"/>
      <c r="W70">
        <v>18</v>
      </c>
    </row>
    <row r="71" spans="1:23">
      <c r="A71"/>
      <c r="B71" t="s">
        <v>58</v>
      </c>
      <c r="C71" t="s">
        <v>58</v>
      </c>
      <c r="D71" t="s">
        <v>39</v>
      </c>
      <c r="E71" t="s">
        <v>40</v>
      </c>
      <c r="F71" t="str">
        <f>"0003926"</f>
        <v>0003926</v>
      </c>
      <c r="G71">
        <v>1</v>
      </c>
      <c r="H71" t="str">
        <f>"00000000"</f>
        <v>00000000</v>
      </c>
      <c r="I71" t="s">
        <v>41</v>
      </c>
      <c r="J71"/>
      <c r="K71">
        <v>266.95</v>
      </c>
      <c r="L71">
        <v>0.0</v>
      </c>
      <c r="M71"/>
      <c r="N71"/>
      <c r="O71">
        <v>48.05</v>
      </c>
      <c r="P71">
        <v>0.0</v>
      </c>
      <c r="Q71">
        <v>315.0</v>
      </c>
      <c r="R71"/>
      <c r="S71"/>
      <c r="T71"/>
      <c r="U71"/>
      <c r="V71"/>
      <c r="W71">
        <v>18</v>
      </c>
    </row>
    <row r="72" spans="1:23">
      <c r="A72"/>
      <c r="B72" t="s">
        <v>58</v>
      </c>
      <c r="C72" t="s">
        <v>58</v>
      </c>
      <c r="D72" t="s">
        <v>39</v>
      </c>
      <c r="E72" t="s">
        <v>40</v>
      </c>
      <c r="F72" t="str">
        <f>"0003927"</f>
        <v>0003927</v>
      </c>
      <c r="G72">
        <v>1</v>
      </c>
      <c r="H72" t="str">
        <f>"00000000"</f>
        <v>00000000</v>
      </c>
      <c r="I72" t="s">
        <v>41</v>
      </c>
      <c r="J72"/>
      <c r="K72">
        <v>406.78</v>
      </c>
      <c r="L72">
        <v>0.0</v>
      </c>
      <c r="M72"/>
      <c r="N72"/>
      <c r="O72">
        <v>73.22</v>
      </c>
      <c r="P72">
        <v>0.0</v>
      </c>
      <c r="Q72">
        <v>480.0</v>
      </c>
      <c r="R72"/>
      <c r="S72"/>
      <c r="T72"/>
      <c r="U72"/>
      <c r="V72"/>
      <c r="W72">
        <v>18</v>
      </c>
    </row>
    <row r="73" spans="1:23">
      <c r="A73"/>
      <c r="B73" t="s">
        <v>58</v>
      </c>
      <c r="C73" t="s">
        <v>58</v>
      </c>
      <c r="D73" t="s">
        <v>39</v>
      </c>
      <c r="E73" t="s">
        <v>40</v>
      </c>
      <c r="F73" t="str">
        <f>"0003928"</f>
        <v>0003928</v>
      </c>
      <c r="G73">
        <v>1</v>
      </c>
      <c r="H73" t="str">
        <f>"00000000"</f>
        <v>00000000</v>
      </c>
      <c r="I73" t="s">
        <v>41</v>
      </c>
      <c r="J73"/>
      <c r="K73">
        <v>372.88</v>
      </c>
      <c r="L73">
        <v>0.0</v>
      </c>
      <c r="M73"/>
      <c r="N73"/>
      <c r="O73">
        <v>67.12</v>
      </c>
      <c r="P73">
        <v>0.0</v>
      </c>
      <c r="Q73">
        <v>440.0</v>
      </c>
      <c r="R73"/>
      <c r="S73"/>
      <c r="T73"/>
      <c r="U73"/>
      <c r="V73"/>
      <c r="W73">
        <v>18</v>
      </c>
    </row>
    <row r="74" spans="1:23">
      <c r="A74"/>
      <c r="B74" t="s">
        <v>58</v>
      </c>
      <c r="C74" t="s">
        <v>58</v>
      </c>
      <c r="D74" t="s">
        <v>39</v>
      </c>
      <c r="E74" t="s">
        <v>40</v>
      </c>
      <c r="F74" t="str">
        <f>"0003929"</f>
        <v>0003929</v>
      </c>
      <c r="G74">
        <v>1</v>
      </c>
      <c r="H74" t="str">
        <f>"00000000"</f>
        <v>00000000</v>
      </c>
      <c r="I74" t="s">
        <v>41</v>
      </c>
      <c r="J74"/>
      <c r="K74">
        <v>381.36</v>
      </c>
      <c r="L74">
        <v>0.0</v>
      </c>
      <c r="M74"/>
      <c r="N74"/>
      <c r="O74">
        <v>68.64</v>
      </c>
      <c r="P74">
        <v>0.0</v>
      </c>
      <c r="Q74">
        <v>450.0</v>
      </c>
      <c r="R74"/>
      <c r="S74"/>
      <c r="T74"/>
      <c r="U74"/>
      <c r="V74"/>
      <c r="W74">
        <v>18</v>
      </c>
    </row>
    <row r="75" spans="1:23">
      <c r="A75"/>
      <c r="B75" t="s">
        <v>58</v>
      </c>
      <c r="C75" t="s">
        <v>58</v>
      </c>
      <c r="D75" t="s">
        <v>39</v>
      </c>
      <c r="E75" t="s">
        <v>40</v>
      </c>
      <c r="F75" t="str">
        <f>"0003930"</f>
        <v>0003930</v>
      </c>
      <c r="G75">
        <v>1</v>
      </c>
      <c r="H75" t="str">
        <f>"00000000"</f>
        <v>00000000</v>
      </c>
      <c r="I75" t="s">
        <v>41</v>
      </c>
      <c r="J75"/>
      <c r="K75">
        <v>423.73</v>
      </c>
      <c r="L75">
        <v>0.0</v>
      </c>
      <c r="M75"/>
      <c r="N75"/>
      <c r="O75">
        <v>76.27</v>
      </c>
      <c r="P75">
        <v>0.0</v>
      </c>
      <c r="Q75">
        <v>500.0</v>
      </c>
      <c r="R75"/>
      <c r="S75"/>
      <c r="T75"/>
      <c r="U75"/>
      <c r="V75"/>
      <c r="W75">
        <v>18</v>
      </c>
    </row>
    <row r="76" spans="1:23">
      <c r="A76"/>
      <c r="B76" t="s">
        <v>58</v>
      </c>
      <c r="C76" t="s">
        <v>58</v>
      </c>
      <c r="D76" t="s">
        <v>39</v>
      </c>
      <c r="E76" t="s">
        <v>40</v>
      </c>
      <c r="F76" t="str">
        <f>"0003931"</f>
        <v>0003931</v>
      </c>
      <c r="G76">
        <v>1</v>
      </c>
      <c r="H76" t="str">
        <f>"00000000"</f>
        <v>00000000</v>
      </c>
      <c r="I76" t="s">
        <v>41</v>
      </c>
      <c r="J76"/>
      <c r="K76">
        <v>228.81</v>
      </c>
      <c r="L76">
        <v>0.0</v>
      </c>
      <c r="M76"/>
      <c r="N76"/>
      <c r="O76">
        <v>41.19</v>
      </c>
      <c r="P76">
        <v>0.0</v>
      </c>
      <c r="Q76">
        <v>270.0</v>
      </c>
      <c r="R76"/>
      <c r="S76"/>
      <c r="T76"/>
      <c r="U76"/>
      <c r="V76"/>
      <c r="W76">
        <v>18</v>
      </c>
    </row>
    <row r="77" spans="1:23">
      <c r="A77"/>
      <c r="B77" t="s">
        <v>58</v>
      </c>
      <c r="C77" t="s">
        <v>58</v>
      </c>
      <c r="D77" t="s">
        <v>39</v>
      </c>
      <c r="E77" t="s">
        <v>40</v>
      </c>
      <c r="F77" t="str">
        <f>"0003932"</f>
        <v>0003932</v>
      </c>
      <c r="G77">
        <v>1</v>
      </c>
      <c r="H77" t="str">
        <f>"00000000"</f>
        <v>00000000</v>
      </c>
      <c r="I77" t="s">
        <v>41</v>
      </c>
      <c r="J77"/>
      <c r="K77">
        <v>491.53</v>
      </c>
      <c r="L77">
        <v>0.0</v>
      </c>
      <c r="M77"/>
      <c r="N77"/>
      <c r="O77">
        <v>88.47</v>
      </c>
      <c r="P77">
        <v>0.0</v>
      </c>
      <c r="Q77">
        <v>580.0</v>
      </c>
      <c r="R77"/>
      <c r="S77"/>
      <c r="T77"/>
      <c r="U77"/>
      <c r="V77"/>
      <c r="W77">
        <v>18</v>
      </c>
    </row>
    <row r="78" spans="1:23">
      <c r="A78"/>
      <c r="B78" t="s">
        <v>58</v>
      </c>
      <c r="C78" t="s">
        <v>58</v>
      </c>
      <c r="D78" t="s">
        <v>39</v>
      </c>
      <c r="E78" t="s">
        <v>40</v>
      </c>
      <c r="F78" t="str">
        <f>"0003933"</f>
        <v>0003933</v>
      </c>
      <c r="G78">
        <v>1</v>
      </c>
      <c r="H78" t="str">
        <f>"00000000"</f>
        <v>00000000</v>
      </c>
      <c r="I78" t="s">
        <v>41</v>
      </c>
      <c r="J78"/>
      <c r="K78">
        <v>264.41</v>
      </c>
      <c r="L78">
        <v>0.0</v>
      </c>
      <c r="M78"/>
      <c r="N78"/>
      <c r="O78">
        <v>47.59</v>
      </c>
      <c r="P78">
        <v>0.0</v>
      </c>
      <c r="Q78">
        <v>312.0</v>
      </c>
      <c r="R78"/>
      <c r="S78"/>
      <c r="T78"/>
      <c r="U78"/>
      <c r="V78"/>
      <c r="W78">
        <v>18</v>
      </c>
    </row>
    <row r="79" spans="1:23">
      <c r="A79"/>
      <c r="B79" t="s">
        <v>58</v>
      </c>
      <c r="C79" t="s">
        <v>58</v>
      </c>
      <c r="D79" t="s">
        <v>39</v>
      </c>
      <c r="E79" t="s">
        <v>40</v>
      </c>
      <c r="F79" t="str">
        <f>"0003934"</f>
        <v>0003934</v>
      </c>
      <c r="G79">
        <v>1</v>
      </c>
      <c r="H79" t="str">
        <f>"00000000"</f>
        <v>00000000</v>
      </c>
      <c r="I79" t="s">
        <v>41</v>
      </c>
      <c r="J79"/>
      <c r="K79">
        <v>542.37</v>
      </c>
      <c r="L79">
        <v>0.0</v>
      </c>
      <c r="M79"/>
      <c r="N79"/>
      <c r="O79">
        <v>97.63</v>
      </c>
      <c r="P79">
        <v>0.0</v>
      </c>
      <c r="Q79">
        <v>640.0</v>
      </c>
      <c r="R79"/>
      <c r="S79"/>
      <c r="T79"/>
      <c r="U79"/>
      <c r="V79"/>
      <c r="W79">
        <v>18</v>
      </c>
    </row>
    <row r="80" spans="1:23">
      <c r="A80"/>
      <c r="B80" t="s">
        <v>58</v>
      </c>
      <c r="C80" t="s">
        <v>58</v>
      </c>
      <c r="D80" t="s">
        <v>33</v>
      </c>
      <c r="E80" t="s">
        <v>34</v>
      </c>
      <c r="F80" t="str">
        <f>"0000274"</f>
        <v>0000274</v>
      </c>
      <c r="G80">
        <v>6</v>
      </c>
      <c r="H80" t="str">
        <f>"20538995950"</f>
        <v>20538995950</v>
      </c>
      <c r="I80" t="s">
        <v>60</v>
      </c>
      <c r="J80"/>
      <c r="K80">
        <v>2330.51</v>
      </c>
      <c r="L80">
        <v>0.0</v>
      </c>
      <c r="M80"/>
      <c r="N80"/>
      <c r="O80">
        <v>419.49</v>
      </c>
      <c r="P80">
        <v>0.0</v>
      </c>
      <c r="Q80">
        <v>2750.0</v>
      </c>
      <c r="R80"/>
      <c r="S80"/>
      <c r="T80"/>
      <c r="U80"/>
      <c r="V80"/>
      <c r="W80">
        <v>18</v>
      </c>
    </row>
    <row r="81" spans="1:23">
      <c r="A81"/>
      <c r="B81" t="s">
        <v>61</v>
      </c>
      <c r="C81" t="s">
        <v>61</v>
      </c>
      <c r="D81" t="s">
        <v>39</v>
      </c>
      <c r="E81" t="s">
        <v>40</v>
      </c>
      <c r="F81" t="str">
        <f>"0003935"</f>
        <v>0003935</v>
      </c>
      <c r="G81">
        <v>1</v>
      </c>
      <c r="H81" t="str">
        <f>"00000000"</f>
        <v>00000000</v>
      </c>
      <c r="I81" t="s">
        <v>41</v>
      </c>
      <c r="J81"/>
      <c r="K81">
        <v>355.93</v>
      </c>
      <c r="L81">
        <v>0.0</v>
      </c>
      <c r="M81"/>
      <c r="N81"/>
      <c r="O81">
        <v>64.07</v>
      </c>
      <c r="P81">
        <v>0.0</v>
      </c>
      <c r="Q81">
        <v>420.0</v>
      </c>
      <c r="R81"/>
      <c r="S81"/>
      <c r="T81"/>
      <c r="U81"/>
      <c r="V81"/>
      <c r="W81">
        <v>18</v>
      </c>
    </row>
    <row r="82" spans="1:23">
      <c r="A82"/>
      <c r="B82" t="s">
        <v>61</v>
      </c>
      <c r="C82" t="s">
        <v>61</v>
      </c>
      <c r="D82" t="s">
        <v>39</v>
      </c>
      <c r="E82" t="s">
        <v>40</v>
      </c>
      <c r="F82" t="str">
        <f>"0003936"</f>
        <v>0003936</v>
      </c>
      <c r="G82">
        <v>1</v>
      </c>
      <c r="H82" t="str">
        <f>"00000000"</f>
        <v>00000000</v>
      </c>
      <c r="I82" t="s">
        <v>41</v>
      </c>
      <c r="J82"/>
      <c r="K82">
        <v>166.1</v>
      </c>
      <c r="L82">
        <v>0.0</v>
      </c>
      <c r="M82"/>
      <c r="N82"/>
      <c r="O82">
        <v>29.9</v>
      </c>
      <c r="P82">
        <v>0.0</v>
      </c>
      <c r="Q82">
        <v>196.0</v>
      </c>
      <c r="R82"/>
      <c r="S82"/>
      <c r="T82"/>
      <c r="U82"/>
      <c r="V82"/>
      <c r="W82">
        <v>18</v>
      </c>
    </row>
    <row r="83" spans="1:23">
      <c r="A83"/>
      <c r="B83" t="s">
        <v>61</v>
      </c>
      <c r="C83" t="s">
        <v>61</v>
      </c>
      <c r="D83" t="s">
        <v>39</v>
      </c>
      <c r="E83" t="s">
        <v>40</v>
      </c>
      <c r="F83" t="str">
        <f>"0003937"</f>
        <v>0003937</v>
      </c>
      <c r="G83">
        <v>1</v>
      </c>
      <c r="H83" t="str">
        <f>"00000000"</f>
        <v>00000000</v>
      </c>
      <c r="I83" t="s">
        <v>41</v>
      </c>
      <c r="J83"/>
      <c r="K83">
        <v>203.39</v>
      </c>
      <c r="L83">
        <v>0.0</v>
      </c>
      <c r="M83"/>
      <c r="N83"/>
      <c r="O83">
        <v>36.61</v>
      </c>
      <c r="P83">
        <v>0.0</v>
      </c>
      <c r="Q83">
        <v>240.0</v>
      </c>
      <c r="R83"/>
      <c r="S83"/>
      <c r="T83"/>
      <c r="U83"/>
      <c r="V83"/>
      <c r="W83">
        <v>18</v>
      </c>
    </row>
    <row r="84" spans="1:23">
      <c r="A84"/>
      <c r="B84" t="s">
        <v>61</v>
      </c>
      <c r="C84" t="s">
        <v>61</v>
      </c>
      <c r="D84" t="s">
        <v>39</v>
      </c>
      <c r="E84" t="s">
        <v>40</v>
      </c>
      <c r="F84" t="str">
        <f>"0003938"</f>
        <v>0003938</v>
      </c>
      <c r="G84">
        <v>1</v>
      </c>
      <c r="H84" t="str">
        <f>"00000000"</f>
        <v>00000000</v>
      </c>
      <c r="I84" t="s">
        <v>41</v>
      </c>
      <c r="J84"/>
      <c r="K84">
        <v>322.03</v>
      </c>
      <c r="L84">
        <v>0.0</v>
      </c>
      <c r="M84"/>
      <c r="N84"/>
      <c r="O84">
        <v>57.97</v>
      </c>
      <c r="P84">
        <v>0.0</v>
      </c>
      <c r="Q84">
        <v>380.0</v>
      </c>
      <c r="R84"/>
      <c r="S84"/>
      <c r="T84"/>
      <c r="U84"/>
      <c r="V84"/>
      <c r="W84">
        <v>18</v>
      </c>
    </row>
    <row r="85" spans="1:23">
      <c r="A85"/>
      <c r="B85" t="s">
        <v>61</v>
      </c>
      <c r="C85" t="s">
        <v>61</v>
      </c>
      <c r="D85" t="s">
        <v>39</v>
      </c>
      <c r="E85" t="s">
        <v>40</v>
      </c>
      <c r="F85" t="str">
        <f>"0003939"</f>
        <v>0003939</v>
      </c>
      <c r="G85">
        <v>1</v>
      </c>
      <c r="H85" t="str">
        <f>"00000000"</f>
        <v>00000000</v>
      </c>
      <c r="I85" t="s">
        <v>41</v>
      </c>
      <c r="J85"/>
      <c r="K85">
        <v>228.81</v>
      </c>
      <c r="L85">
        <v>0.0</v>
      </c>
      <c r="M85"/>
      <c r="N85"/>
      <c r="O85">
        <v>41.19</v>
      </c>
      <c r="P85">
        <v>0.0</v>
      </c>
      <c r="Q85">
        <v>270.0</v>
      </c>
      <c r="R85"/>
      <c r="S85"/>
      <c r="T85"/>
      <c r="U85"/>
      <c r="V85"/>
      <c r="W85">
        <v>18</v>
      </c>
    </row>
    <row r="86" spans="1:23">
      <c r="A86"/>
      <c r="B86" t="s">
        <v>61</v>
      </c>
      <c r="C86" t="s">
        <v>61</v>
      </c>
      <c r="D86" t="s">
        <v>39</v>
      </c>
      <c r="E86" t="s">
        <v>40</v>
      </c>
      <c r="F86" t="str">
        <f>"0003940"</f>
        <v>0003940</v>
      </c>
      <c r="G86">
        <v>1</v>
      </c>
      <c r="H86" t="str">
        <f>"00000000"</f>
        <v>00000000</v>
      </c>
      <c r="I86" t="s">
        <v>41</v>
      </c>
      <c r="J86"/>
      <c r="K86">
        <v>271.19</v>
      </c>
      <c r="L86">
        <v>0.0</v>
      </c>
      <c r="M86"/>
      <c r="N86"/>
      <c r="O86">
        <v>48.81</v>
      </c>
      <c r="P86">
        <v>0.0</v>
      </c>
      <c r="Q86">
        <v>320.0</v>
      </c>
      <c r="R86"/>
      <c r="S86"/>
      <c r="T86"/>
      <c r="U86"/>
      <c r="V86"/>
      <c r="W86">
        <v>18</v>
      </c>
    </row>
    <row r="87" spans="1:23">
      <c r="A87"/>
      <c r="B87" t="s">
        <v>61</v>
      </c>
      <c r="C87" t="s">
        <v>61</v>
      </c>
      <c r="D87" t="s">
        <v>39</v>
      </c>
      <c r="E87" t="s">
        <v>40</v>
      </c>
      <c r="F87" t="str">
        <f>"0003941"</f>
        <v>0003941</v>
      </c>
      <c r="G87">
        <v>1</v>
      </c>
      <c r="H87" t="str">
        <f>"00000000"</f>
        <v>00000000</v>
      </c>
      <c r="I87" t="s">
        <v>41</v>
      </c>
      <c r="J87"/>
      <c r="K87">
        <v>381.36</v>
      </c>
      <c r="L87">
        <v>0.0</v>
      </c>
      <c r="M87"/>
      <c r="N87"/>
      <c r="O87">
        <v>68.64</v>
      </c>
      <c r="P87">
        <v>0.0</v>
      </c>
      <c r="Q87">
        <v>450.0</v>
      </c>
      <c r="R87"/>
      <c r="S87"/>
      <c r="T87"/>
      <c r="U87"/>
      <c r="V87"/>
      <c r="W87">
        <v>18</v>
      </c>
    </row>
    <row r="88" spans="1:23">
      <c r="A88"/>
      <c r="B88" t="s">
        <v>61</v>
      </c>
      <c r="C88" t="s">
        <v>61</v>
      </c>
      <c r="D88" t="s">
        <v>39</v>
      </c>
      <c r="E88" t="s">
        <v>40</v>
      </c>
      <c r="F88" t="str">
        <f>"0003942"</f>
        <v>0003942</v>
      </c>
      <c r="G88">
        <v>1</v>
      </c>
      <c r="H88" t="str">
        <f>"00000000"</f>
        <v>00000000</v>
      </c>
      <c r="I88" t="s">
        <v>41</v>
      </c>
      <c r="J88"/>
      <c r="K88">
        <v>366.1</v>
      </c>
      <c r="L88">
        <v>0.0</v>
      </c>
      <c r="M88"/>
      <c r="N88"/>
      <c r="O88">
        <v>65.9</v>
      </c>
      <c r="P88">
        <v>0.0</v>
      </c>
      <c r="Q88">
        <v>432.0</v>
      </c>
      <c r="R88"/>
      <c r="S88"/>
      <c r="T88"/>
      <c r="U88"/>
      <c r="V88"/>
      <c r="W88">
        <v>18</v>
      </c>
    </row>
    <row r="89" spans="1:23">
      <c r="A89"/>
      <c r="B89" t="s">
        <v>61</v>
      </c>
      <c r="C89" t="s">
        <v>61</v>
      </c>
      <c r="D89" t="s">
        <v>39</v>
      </c>
      <c r="E89" t="s">
        <v>40</v>
      </c>
      <c r="F89" t="str">
        <f>"0003943"</f>
        <v>0003943</v>
      </c>
      <c r="G89">
        <v>1</v>
      </c>
      <c r="H89" t="str">
        <f>"00000000"</f>
        <v>00000000</v>
      </c>
      <c r="I89" t="s">
        <v>41</v>
      </c>
      <c r="J89"/>
      <c r="K89">
        <v>372.88</v>
      </c>
      <c r="L89">
        <v>0.0</v>
      </c>
      <c r="M89"/>
      <c r="N89"/>
      <c r="O89">
        <v>67.12</v>
      </c>
      <c r="P89">
        <v>0.0</v>
      </c>
      <c r="Q89">
        <v>440.0</v>
      </c>
      <c r="R89"/>
      <c r="S89"/>
      <c r="T89"/>
      <c r="U89"/>
      <c r="V89"/>
      <c r="W89">
        <v>18</v>
      </c>
    </row>
    <row r="90" spans="1:23">
      <c r="A90"/>
      <c r="B90" t="s">
        <v>61</v>
      </c>
      <c r="C90" t="s">
        <v>61</v>
      </c>
      <c r="D90" t="s">
        <v>39</v>
      </c>
      <c r="E90" t="s">
        <v>40</v>
      </c>
      <c r="F90" t="str">
        <f>"0003944"</f>
        <v>0003944</v>
      </c>
      <c r="G90">
        <v>1</v>
      </c>
      <c r="H90" t="str">
        <f>"00000000"</f>
        <v>00000000</v>
      </c>
      <c r="I90" t="s">
        <v>41</v>
      </c>
      <c r="J90"/>
      <c r="K90">
        <v>233.05</v>
      </c>
      <c r="L90">
        <v>0.0</v>
      </c>
      <c r="M90"/>
      <c r="N90"/>
      <c r="O90">
        <v>41.95</v>
      </c>
      <c r="P90">
        <v>0.0</v>
      </c>
      <c r="Q90">
        <v>275.0</v>
      </c>
      <c r="R90"/>
      <c r="S90"/>
      <c r="T90"/>
      <c r="U90"/>
      <c r="V90"/>
      <c r="W90">
        <v>18</v>
      </c>
    </row>
    <row r="91" spans="1:23">
      <c r="A91"/>
      <c r="B91" t="s">
        <v>61</v>
      </c>
      <c r="C91" t="s">
        <v>61</v>
      </c>
      <c r="D91" t="s">
        <v>39</v>
      </c>
      <c r="E91" t="s">
        <v>40</v>
      </c>
      <c r="F91" t="str">
        <f>"0003945"</f>
        <v>0003945</v>
      </c>
      <c r="G91">
        <v>1</v>
      </c>
      <c r="H91" t="str">
        <f>"00000000"</f>
        <v>00000000</v>
      </c>
      <c r="I91" t="s">
        <v>41</v>
      </c>
      <c r="J91"/>
      <c r="K91">
        <v>406.78</v>
      </c>
      <c r="L91">
        <v>0.0</v>
      </c>
      <c r="M91"/>
      <c r="N91"/>
      <c r="O91">
        <v>73.22</v>
      </c>
      <c r="P91">
        <v>0.0</v>
      </c>
      <c r="Q91">
        <v>480.0</v>
      </c>
      <c r="R91"/>
      <c r="S91"/>
      <c r="T91"/>
      <c r="U91"/>
      <c r="V91"/>
      <c r="W91">
        <v>18</v>
      </c>
    </row>
    <row r="92" spans="1:23">
      <c r="A92"/>
      <c r="B92" t="s">
        <v>61</v>
      </c>
      <c r="C92" t="s">
        <v>61</v>
      </c>
      <c r="D92" t="s">
        <v>39</v>
      </c>
      <c r="E92" t="s">
        <v>40</v>
      </c>
      <c r="F92" t="str">
        <f>"0003946"</f>
        <v>0003946</v>
      </c>
      <c r="G92">
        <v>1</v>
      </c>
      <c r="H92" t="str">
        <f>"00000000"</f>
        <v>00000000</v>
      </c>
      <c r="I92" t="s">
        <v>41</v>
      </c>
      <c r="J92"/>
      <c r="K92">
        <v>381.36</v>
      </c>
      <c r="L92">
        <v>0.0</v>
      </c>
      <c r="M92"/>
      <c r="N92"/>
      <c r="O92">
        <v>68.64</v>
      </c>
      <c r="P92">
        <v>0.0</v>
      </c>
      <c r="Q92">
        <v>450.0</v>
      </c>
      <c r="R92"/>
      <c r="S92"/>
      <c r="T92"/>
      <c r="U92"/>
      <c r="V92"/>
      <c r="W92">
        <v>18</v>
      </c>
    </row>
    <row r="93" spans="1:23">
      <c r="A93"/>
      <c r="B93" t="s">
        <v>61</v>
      </c>
      <c r="C93" t="s">
        <v>61</v>
      </c>
      <c r="D93" t="s">
        <v>39</v>
      </c>
      <c r="E93" t="s">
        <v>40</v>
      </c>
      <c r="F93" t="str">
        <f>"0003947"</f>
        <v>0003947</v>
      </c>
      <c r="G93">
        <v>1</v>
      </c>
      <c r="H93" t="str">
        <f>"00000000"</f>
        <v>00000000</v>
      </c>
      <c r="I93" t="s">
        <v>41</v>
      </c>
      <c r="J93"/>
      <c r="K93">
        <v>305.08</v>
      </c>
      <c r="L93">
        <v>0.0</v>
      </c>
      <c r="M93"/>
      <c r="N93"/>
      <c r="O93">
        <v>54.92</v>
      </c>
      <c r="P93">
        <v>0.0</v>
      </c>
      <c r="Q93">
        <v>360.0</v>
      </c>
      <c r="R93"/>
      <c r="S93"/>
      <c r="T93"/>
      <c r="U93"/>
      <c r="V93"/>
      <c r="W93">
        <v>18</v>
      </c>
    </row>
    <row r="94" spans="1:23">
      <c r="A94"/>
      <c r="B94" t="s">
        <v>61</v>
      </c>
      <c r="C94" t="s">
        <v>61</v>
      </c>
      <c r="D94" t="s">
        <v>39</v>
      </c>
      <c r="E94" t="s">
        <v>40</v>
      </c>
      <c r="F94" t="str">
        <f>"0003948"</f>
        <v>0003948</v>
      </c>
      <c r="G94">
        <v>6</v>
      </c>
      <c r="H94" t="str">
        <f>"10462976033"</f>
        <v>10462976033</v>
      </c>
      <c r="I94" t="s">
        <v>62</v>
      </c>
      <c r="J94"/>
      <c r="K94">
        <v>161.02</v>
      </c>
      <c r="L94">
        <v>0.0</v>
      </c>
      <c r="M94"/>
      <c r="N94"/>
      <c r="O94">
        <v>28.98</v>
      </c>
      <c r="P94">
        <v>0.0</v>
      </c>
      <c r="Q94">
        <v>190.0</v>
      </c>
      <c r="R94"/>
      <c r="S94"/>
      <c r="T94"/>
      <c r="U94"/>
      <c r="V94"/>
      <c r="W94">
        <v>18</v>
      </c>
    </row>
    <row r="95" spans="1:23">
      <c r="A95"/>
      <c r="B95" t="s">
        <v>61</v>
      </c>
      <c r="C95" t="s">
        <v>61</v>
      </c>
      <c r="D95" t="s">
        <v>33</v>
      </c>
      <c r="E95" t="s">
        <v>34</v>
      </c>
      <c r="F95" t="str">
        <f>"0000275"</f>
        <v>0000275</v>
      </c>
      <c r="G95">
        <v>6</v>
      </c>
      <c r="H95" t="str">
        <f>"10462976033"</f>
        <v>10462976033</v>
      </c>
      <c r="I95" t="s">
        <v>62</v>
      </c>
      <c r="J95"/>
      <c r="K95">
        <v>161.02</v>
      </c>
      <c r="L95">
        <v>0.0</v>
      </c>
      <c r="M95"/>
      <c r="N95"/>
      <c r="O95">
        <v>28.98</v>
      </c>
      <c r="P95">
        <v>0.0</v>
      </c>
      <c r="Q95">
        <v>190.0</v>
      </c>
      <c r="R95"/>
      <c r="S95"/>
      <c r="T95"/>
      <c r="U95"/>
      <c r="V95"/>
      <c r="W95">
        <v>18</v>
      </c>
    </row>
    <row r="96" spans="1:23">
      <c r="A96"/>
      <c r="B96" t="s">
        <v>63</v>
      </c>
      <c r="C96" t="s">
        <v>63</v>
      </c>
      <c r="D96" t="s">
        <v>39</v>
      </c>
      <c r="E96" t="s">
        <v>40</v>
      </c>
      <c r="F96" t="str">
        <f>"0003949"</f>
        <v>0003949</v>
      </c>
      <c r="G96">
        <v>1</v>
      </c>
      <c r="H96" t="str">
        <f>"29634232"</f>
        <v>29634232</v>
      </c>
      <c r="I96" t="s">
        <v>64</v>
      </c>
      <c r="J96"/>
      <c r="K96">
        <v>129.66</v>
      </c>
      <c r="L96">
        <v>0.0</v>
      </c>
      <c r="M96"/>
      <c r="N96"/>
      <c r="O96">
        <v>23.34</v>
      </c>
      <c r="P96">
        <v>0.0</v>
      </c>
      <c r="Q96">
        <v>153.0</v>
      </c>
      <c r="R96"/>
      <c r="S96"/>
      <c r="T96"/>
      <c r="U96"/>
      <c r="V96"/>
      <c r="W96">
        <v>18</v>
      </c>
    </row>
    <row r="97" spans="1:23">
      <c r="A97"/>
      <c r="B97" t="s">
        <v>63</v>
      </c>
      <c r="C97" t="s">
        <v>63</v>
      </c>
      <c r="D97" t="s">
        <v>39</v>
      </c>
      <c r="E97" t="s">
        <v>40</v>
      </c>
      <c r="F97" t="str">
        <f>"0003950"</f>
        <v>0003950</v>
      </c>
      <c r="G97">
        <v>1</v>
      </c>
      <c r="H97" t="str">
        <f>"72023948"</f>
        <v>72023948</v>
      </c>
      <c r="I97" t="s">
        <v>65</v>
      </c>
      <c r="J97"/>
      <c r="K97">
        <v>245.76</v>
      </c>
      <c r="L97">
        <v>0.0</v>
      </c>
      <c r="M97"/>
      <c r="N97"/>
      <c r="O97">
        <v>44.24</v>
      </c>
      <c r="P97">
        <v>0.0</v>
      </c>
      <c r="Q97">
        <v>290.0</v>
      </c>
      <c r="R97"/>
      <c r="S97"/>
      <c r="T97"/>
      <c r="U97"/>
      <c r="V97"/>
      <c r="W97">
        <v>18</v>
      </c>
    </row>
    <row r="98" spans="1:23">
      <c r="A98"/>
      <c r="B98" t="s">
        <v>63</v>
      </c>
      <c r="C98" t="s">
        <v>63</v>
      </c>
      <c r="D98" t="s">
        <v>39</v>
      </c>
      <c r="E98" t="s">
        <v>40</v>
      </c>
      <c r="F98" t="str">
        <f>"0003951"</f>
        <v>0003951</v>
      </c>
      <c r="G98">
        <v>1</v>
      </c>
      <c r="H98" t="str">
        <f>"44893580"</f>
        <v>44893580</v>
      </c>
      <c r="I98" t="s">
        <v>66</v>
      </c>
      <c r="J98"/>
      <c r="K98">
        <v>364.41</v>
      </c>
      <c r="L98">
        <v>0.0</v>
      </c>
      <c r="M98"/>
      <c r="N98"/>
      <c r="O98">
        <v>65.59</v>
      </c>
      <c r="P98">
        <v>0.0</v>
      </c>
      <c r="Q98">
        <v>430.0</v>
      </c>
      <c r="R98"/>
      <c r="S98"/>
      <c r="T98"/>
      <c r="U98"/>
      <c r="V98"/>
      <c r="W98">
        <v>18</v>
      </c>
    </row>
    <row r="99" spans="1:23">
      <c r="A99"/>
      <c r="B99" t="s">
        <v>63</v>
      </c>
      <c r="C99" t="s">
        <v>63</v>
      </c>
      <c r="D99" t="s">
        <v>33</v>
      </c>
      <c r="E99" t="s">
        <v>34</v>
      </c>
      <c r="F99" t="str">
        <f>"0000276"</f>
        <v>0000276</v>
      </c>
      <c r="G99">
        <v>6</v>
      </c>
      <c r="H99" t="str">
        <f>"20607354295"</f>
        <v>20607354295</v>
      </c>
      <c r="I99" t="s">
        <v>67</v>
      </c>
      <c r="J99"/>
      <c r="K99">
        <v>381.36</v>
      </c>
      <c r="L99">
        <v>0.0</v>
      </c>
      <c r="M99"/>
      <c r="N99"/>
      <c r="O99">
        <v>68.64</v>
      </c>
      <c r="P99">
        <v>0.0</v>
      </c>
      <c r="Q99">
        <v>450.0</v>
      </c>
      <c r="R99"/>
      <c r="S99"/>
      <c r="T99"/>
      <c r="U99"/>
      <c r="V99"/>
      <c r="W99">
        <v>18</v>
      </c>
    </row>
    <row r="100" spans="1:23">
      <c r="A100"/>
      <c r="B100" t="s">
        <v>63</v>
      </c>
      <c r="C100" t="s">
        <v>63</v>
      </c>
      <c r="D100" t="s">
        <v>33</v>
      </c>
      <c r="E100" t="s">
        <v>34</v>
      </c>
      <c r="F100" t="str">
        <f>"0000277"</f>
        <v>0000277</v>
      </c>
      <c r="G100">
        <v>6</v>
      </c>
      <c r="H100" t="str">
        <f>"20605629408"</f>
        <v>20605629408</v>
      </c>
      <c r="I100" t="s">
        <v>38</v>
      </c>
      <c r="J100"/>
      <c r="K100">
        <v>677.12</v>
      </c>
      <c r="L100">
        <v>0.0</v>
      </c>
      <c r="M100"/>
      <c r="N100"/>
      <c r="O100">
        <v>121.88</v>
      </c>
      <c r="P100">
        <v>0.0</v>
      </c>
      <c r="Q100">
        <v>799.0</v>
      </c>
      <c r="R100"/>
      <c r="S100"/>
      <c r="T100"/>
      <c r="U100"/>
      <c r="V100"/>
      <c r="W100">
        <v>18</v>
      </c>
    </row>
    <row r="101" spans="1:23">
      <c r="A101"/>
      <c r="B101" t="s">
        <v>68</v>
      </c>
      <c r="C101" t="s">
        <v>68</v>
      </c>
      <c r="D101" t="s">
        <v>39</v>
      </c>
      <c r="E101" t="s">
        <v>40</v>
      </c>
      <c r="F101" t="str">
        <f>"0003952"</f>
        <v>0003952</v>
      </c>
      <c r="G101">
        <v>1</v>
      </c>
      <c r="H101" t="str">
        <f>"00000000"</f>
        <v>00000000</v>
      </c>
      <c r="I101" t="s">
        <v>41</v>
      </c>
      <c r="J101"/>
      <c r="K101">
        <v>279.66</v>
      </c>
      <c r="L101">
        <v>0.0</v>
      </c>
      <c r="M101"/>
      <c r="N101"/>
      <c r="O101">
        <v>50.34</v>
      </c>
      <c r="P101">
        <v>0.0</v>
      </c>
      <c r="Q101">
        <v>330.0</v>
      </c>
      <c r="R101"/>
      <c r="S101"/>
      <c r="T101"/>
      <c r="U101"/>
      <c r="V101"/>
      <c r="W101">
        <v>18</v>
      </c>
    </row>
    <row r="102" spans="1:23">
      <c r="A102"/>
      <c r="B102" t="s">
        <v>68</v>
      </c>
      <c r="C102" t="s">
        <v>68</v>
      </c>
      <c r="D102" t="s">
        <v>39</v>
      </c>
      <c r="E102" t="s">
        <v>40</v>
      </c>
      <c r="F102" t="str">
        <f>"0003953"</f>
        <v>0003953</v>
      </c>
      <c r="G102">
        <v>1</v>
      </c>
      <c r="H102" t="str">
        <f>"00000000"</f>
        <v>00000000</v>
      </c>
      <c r="I102" t="s">
        <v>41</v>
      </c>
      <c r="J102"/>
      <c r="K102">
        <v>305.08</v>
      </c>
      <c r="L102">
        <v>0.0</v>
      </c>
      <c r="M102"/>
      <c r="N102"/>
      <c r="O102">
        <v>54.92</v>
      </c>
      <c r="P102">
        <v>0.0</v>
      </c>
      <c r="Q102">
        <v>360.0</v>
      </c>
      <c r="R102"/>
      <c r="S102"/>
      <c r="T102"/>
      <c r="U102"/>
      <c r="V102"/>
      <c r="W102">
        <v>18</v>
      </c>
    </row>
    <row r="103" spans="1:23">
      <c r="A103"/>
      <c r="B103" t="s">
        <v>68</v>
      </c>
      <c r="C103" t="s">
        <v>68</v>
      </c>
      <c r="D103" t="s">
        <v>39</v>
      </c>
      <c r="E103" t="s">
        <v>40</v>
      </c>
      <c r="F103" t="str">
        <f>"0003954"</f>
        <v>0003954</v>
      </c>
      <c r="G103">
        <v>1</v>
      </c>
      <c r="H103" t="str">
        <f>"00000000"</f>
        <v>00000000</v>
      </c>
      <c r="I103" t="s">
        <v>41</v>
      </c>
      <c r="J103"/>
      <c r="K103">
        <v>406.78</v>
      </c>
      <c r="L103">
        <v>0.0</v>
      </c>
      <c r="M103"/>
      <c r="N103"/>
      <c r="O103">
        <v>73.22</v>
      </c>
      <c r="P103">
        <v>0.0</v>
      </c>
      <c r="Q103">
        <v>480.0</v>
      </c>
      <c r="R103"/>
      <c r="S103"/>
      <c r="T103"/>
      <c r="U103"/>
      <c r="V103"/>
      <c r="W103">
        <v>18</v>
      </c>
    </row>
    <row r="104" spans="1:23">
      <c r="A104"/>
      <c r="B104" t="s">
        <v>68</v>
      </c>
      <c r="C104" t="s">
        <v>68</v>
      </c>
      <c r="D104" t="s">
        <v>39</v>
      </c>
      <c r="E104" t="s">
        <v>40</v>
      </c>
      <c r="F104" t="str">
        <f>"0003955"</f>
        <v>0003955</v>
      </c>
      <c r="G104">
        <v>1</v>
      </c>
      <c r="H104" t="str">
        <f>"00000000"</f>
        <v>00000000</v>
      </c>
      <c r="I104" t="s">
        <v>41</v>
      </c>
      <c r="J104"/>
      <c r="K104">
        <v>296.61</v>
      </c>
      <c r="L104">
        <v>0.0</v>
      </c>
      <c r="M104"/>
      <c r="N104"/>
      <c r="O104">
        <v>53.39</v>
      </c>
      <c r="P104">
        <v>0.0</v>
      </c>
      <c r="Q104">
        <v>350.0</v>
      </c>
      <c r="R104"/>
      <c r="S104"/>
      <c r="T104"/>
      <c r="U104"/>
      <c r="V104"/>
      <c r="W104">
        <v>18</v>
      </c>
    </row>
    <row r="105" spans="1:23">
      <c r="A105"/>
      <c r="B105" t="s">
        <v>68</v>
      </c>
      <c r="C105" t="s">
        <v>68</v>
      </c>
      <c r="D105" t="s">
        <v>39</v>
      </c>
      <c r="E105" t="s">
        <v>40</v>
      </c>
      <c r="F105" t="str">
        <f>"0003956"</f>
        <v>0003956</v>
      </c>
      <c r="G105">
        <v>1</v>
      </c>
      <c r="H105" t="str">
        <f>"00000000"</f>
        <v>00000000</v>
      </c>
      <c r="I105" t="s">
        <v>41</v>
      </c>
      <c r="J105"/>
      <c r="K105">
        <v>305.08</v>
      </c>
      <c r="L105">
        <v>0.0</v>
      </c>
      <c r="M105"/>
      <c r="N105"/>
      <c r="O105">
        <v>54.92</v>
      </c>
      <c r="P105">
        <v>0.0</v>
      </c>
      <c r="Q105">
        <v>360.0</v>
      </c>
      <c r="R105"/>
      <c r="S105"/>
      <c r="T105"/>
      <c r="U105"/>
      <c r="V105"/>
      <c r="W105">
        <v>18</v>
      </c>
    </row>
    <row r="106" spans="1:23">
      <c r="A106"/>
      <c r="B106" t="s">
        <v>68</v>
      </c>
      <c r="C106" t="s">
        <v>68</v>
      </c>
      <c r="D106" t="s">
        <v>39</v>
      </c>
      <c r="E106" t="s">
        <v>40</v>
      </c>
      <c r="F106" t="str">
        <f>"0003957"</f>
        <v>0003957</v>
      </c>
      <c r="G106">
        <v>1</v>
      </c>
      <c r="H106" t="str">
        <f>"00000000"</f>
        <v>00000000</v>
      </c>
      <c r="I106" t="s">
        <v>41</v>
      </c>
      <c r="J106"/>
      <c r="K106">
        <v>491.53</v>
      </c>
      <c r="L106">
        <v>0.0</v>
      </c>
      <c r="M106"/>
      <c r="N106"/>
      <c r="O106">
        <v>88.47</v>
      </c>
      <c r="P106">
        <v>0.0</v>
      </c>
      <c r="Q106">
        <v>580.0</v>
      </c>
      <c r="R106"/>
      <c r="S106"/>
      <c r="T106"/>
      <c r="U106"/>
      <c r="V106"/>
      <c r="W106">
        <v>18</v>
      </c>
    </row>
    <row r="107" spans="1:23">
      <c r="A107"/>
      <c r="B107" t="s">
        <v>68</v>
      </c>
      <c r="C107" t="s">
        <v>68</v>
      </c>
      <c r="D107" t="s">
        <v>39</v>
      </c>
      <c r="E107" t="s">
        <v>40</v>
      </c>
      <c r="F107" t="str">
        <f>"0003958"</f>
        <v>0003958</v>
      </c>
      <c r="G107">
        <v>1</v>
      </c>
      <c r="H107" t="str">
        <f>"00000000"</f>
        <v>00000000</v>
      </c>
      <c r="I107" t="s">
        <v>41</v>
      </c>
      <c r="J107"/>
      <c r="K107">
        <v>402.54</v>
      </c>
      <c r="L107">
        <v>0.0</v>
      </c>
      <c r="M107"/>
      <c r="N107"/>
      <c r="O107">
        <v>72.46</v>
      </c>
      <c r="P107">
        <v>0.0</v>
      </c>
      <c r="Q107">
        <v>475.0</v>
      </c>
      <c r="R107"/>
      <c r="S107"/>
      <c r="T107"/>
      <c r="U107"/>
      <c r="V107"/>
      <c r="W107">
        <v>18</v>
      </c>
    </row>
    <row r="108" spans="1:23">
      <c r="A108"/>
      <c r="B108" t="s">
        <v>68</v>
      </c>
      <c r="C108" t="s">
        <v>68</v>
      </c>
      <c r="D108" t="s">
        <v>39</v>
      </c>
      <c r="E108" t="s">
        <v>40</v>
      </c>
      <c r="F108" t="str">
        <f>"0003959"</f>
        <v>0003959</v>
      </c>
      <c r="G108">
        <v>1</v>
      </c>
      <c r="H108" t="str">
        <f>"00000000"</f>
        <v>00000000</v>
      </c>
      <c r="I108" t="s">
        <v>41</v>
      </c>
      <c r="J108"/>
      <c r="K108">
        <v>488.14</v>
      </c>
      <c r="L108">
        <v>0.0</v>
      </c>
      <c r="M108"/>
      <c r="N108"/>
      <c r="O108">
        <v>87.86</v>
      </c>
      <c r="P108">
        <v>0.0</v>
      </c>
      <c r="Q108">
        <v>576.0</v>
      </c>
      <c r="R108"/>
      <c r="S108"/>
      <c r="T108"/>
      <c r="U108"/>
      <c r="V108"/>
      <c r="W108">
        <v>18</v>
      </c>
    </row>
    <row r="109" spans="1:23">
      <c r="A109"/>
      <c r="B109" t="s">
        <v>68</v>
      </c>
      <c r="C109" t="s">
        <v>68</v>
      </c>
      <c r="D109" t="s">
        <v>39</v>
      </c>
      <c r="E109" t="s">
        <v>40</v>
      </c>
      <c r="F109" t="str">
        <f>"0003960"</f>
        <v>0003960</v>
      </c>
      <c r="G109">
        <v>1</v>
      </c>
      <c r="H109" t="str">
        <f>"00000000"</f>
        <v>00000000</v>
      </c>
      <c r="I109" t="s">
        <v>41</v>
      </c>
      <c r="J109"/>
      <c r="K109">
        <v>355.93</v>
      </c>
      <c r="L109">
        <v>0.0</v>
      </c>
      <c r="M109"/>
      <c r="N109"/>
      <c r="O109">
        <v>64.07</v>
      </c>
      <c r="P109">
        <v>0.0</v>
      </c>
      <c r="Q109">
        <v>420.0</v>
      </c>
      <c r="R109"/>
      <c r="S109"/>
      <c r="T109"/>
      <c r="U109"/>
      <c r="V109"/>
      <c r="W109">
        <v>18</v>
      </c>
    </row>
    <row r="110" spans="1:23">
      <c r="A110"/>
      <c r="B110" t="s">
        <v>68</v>
      </c>
      <c r="C110" t="s">
        <v>68</v>
      </c>
      <c r="D110" t="s">
        <v>39</v>
      </c>
      <c r="E110" t="s">
        <v>40</v>
      </c>
      <c r="F110" t="str">
        <f>"0003961"</f>
        <v>0003961</v>
      </c>
      <c r="G110">
        <v>1</v>
      </c>
      <c r="H110" t="str">
        <f>"00000000"</f>
        <v>00000000</v>
      </c>
      <c r="I110" t="s">
        <v>41</v>
      </c>
      <c r="J110"/>
      <c r="K110">
        <v>483.05</v>
      </c>
      <c r="L110">
        <v>0.0</v>
      </c>
      <c r="M110"/>
      <c r="N110"/>
      <c r="O110">
        <v>86.95</v>
      </c>
      <c r="P110">
        <v>0.0</v>
      </c>
      <c r="Q110">
        <v>570.0</v>
      </c>
      <c r="R110"/>
      <c r="S110"/>
      <c r="T110"/>
      <c r="U110"/>
      <c r="V110"/>
      <c r="W110">
        <v>18</v>
      </c>
    </row>
    <row r="111" spans="1:23">
      <c r="A111"/>
      <c r="B111" t="s">
        <v>68</v>
      </c>
      <c r="C111" t="s">
        <v>68</v>
      </c>
      <c r="D111" t="s">
        <v>39</v>
      </c>
      <c r="E111" t="s">
        <v>40</v>
      </c>
      <c r="F111" t="str">
        <f>"0003962"</f>
        <v>0003962</v>
      </c>
      <c r="G111">
        <v>1</v>
      </c>
      <c r="H111" t="str">
        <f>"00000000"</f>
        <v>00000000</v>
      </c>
      <c r="I111" t="s">
        <v>41</v>
      </c>
      <c r="J111"/>
      <c r="K111">
        <v>381.36</v>
      </c>
      <c r="L111">
        <v>0.0</v>
      </c>
      <c r="M111"/>
      <c r="N111"/>
      <c r="O111">
        <v>68.64</v>
      </c>
      <c r="P111">
        <v>0.0</v>
      </c>
      <c r="Q111">
        <v>450.0</v>
      </c>
      <c r="R111"/>
      <c r="S111"/>
      <c r="T111"/>
      <c r="U111"/>
      <c r="V111"/>
      <c r="W111">
        <v>18</v>
      </c>
    </row>
    <row r="112" spans="1:23">
      <c r="A112"/>
      <c r="B112" t="s">
        <v>68</v>
      </c>
      <c r="C112" t="s">
        <v>68</v>
      </c>
      <c r="D112" t="s">
        <v>39</v>
      </c>
      <c r="E112" t="s">
        <v>40</v>
      </c>
      <c r="F112" t="str">
        <f>"0003963"</f>
        <v>0003963</v>
      </c>
      <c r="G112">
        <v>1</v>
      </c>
      <c r="H112" t="str">
        <f>"00000000"</f>
        <v>00000000</v>
      </c>
      <c r="I112" t="s">
        <v>41</v>
      </c>
      <c r="J112"/>
      <c r="K112">
        <v>271.19</v>
      </c>
      <c r="L112">
        <v>0.0</v>
      </c>
      <c r="M112"/>
      <c r="N112"/>
      <c r="O112">
        <v>48.81</v>
      </c>
      <c r="P112">
        <v>0.0</v>
      </c>
      <c r="Q112">
        <v>320.0</v>
      </c>
      <c r="R112"/>
      <c r="S112"/>
      <c r="T112"/>
      <c r="U112"/>
      <c r="V112"/>
      <c r="W112">
        <v>18</v>
      </c>
    </row>
    <row r="113" spans="1:23">
      <c r="A113"/>
      <c r="B113" t="s">
        <v>68</v>
      </c>
      <c r="C113" t="s">
        <v>68</v>
      </c>
      <c r="D113" t="s">
        <v>39</v>
      </c>
      <c r="E113" t="s">
        <v>40</v>
      </c>
      <c r="F113" t="str">
        <f>"0003964"</f>
        <v>0003964</v>
      </c>
      <c r="G113">
        <v>1</v>
      </c>
      <c r="H113" t="str">
        <f>"00000000"</f>
        <v>00000000</v>
      </c>
      <c r="I113" t="s">
        <v>41</v>
      </c>
      <c r="J113"/>
      <c r="K113">
        <v>166.1</v>
      </c>
      <c r="L113">
        <v>0.0</v>
      </c>
      <c r="M113"/>
      <c r="N113"/>
      <c r="O113">
        <v>29.9</v>
      </c>
      <c r="P113">
        <v>0.0</v>
      </c>
      <c r="Q113">
        <v>196.0</v>
      </c>
      <c r="R113"/>
      <c r="S113"/>
      <c r="T113"/>
      <c r="U113"/>
      <c r="V113"/>
      <c r="W113">
        <v>18</v>
      </c>
    </row>
    <row r="114" spans="1:23">
      <c r="A114"/>
      <c r="B114" t="s">
        <v>68</v>
      </c>
      <c r="C114" t="s">
        <v>68</v>
      </c>
      <c r="D114" t="s">
        <v>39</v>
      </c>
      <c r="E114" t="s">
        <v>40</v>
      </c>
      <c r="F114" t="str">
        <f>"0003965"</f>
        <v>0003965</v>
      </c>
      <c r="G114">
        <v>1</v>
      </c>
      <c r="H114" t="str">
        <f>"00000000"</f>
        <v>00000000</v>
      </c>
      <c r="I114" t="s">
        <v>41</v>
      </c>
      <c r="J114"/>
      <c r="K114">
        <v>430.08</v>
      </c>
      <c r="L114">
        <v>0.0</v>
      </c>
      <c r="M114"/>
      <c r="N114"/>
      <c r="O114">
        <v>77.42</v>
      </c>
      <c r="P114">
        <v>0.0</v>
      </c>
      <c r="Q114">
        <v>507.5</v>
      </c>
      <c r="R114"/>
      <c r="S114"/>
      <c r="T114"/>
      <c r="U114"/>
      <c r="V114"/>
      <c r="W114">
        <v>18</v>
      </c>
    </row>
    <row r="115" spans="1:23">
      <c r="A115"/>
      <c r="B115" t="s">
        <v>68</v>
      </c>
      <c r="C115" t="s">
        <v>68</v>
      </c>
      <c r="D115" t="s">
        <v>39</v>
      </c>
      <c r="E115" t="s">
        <v>40</v>
      </c>
      <c r="F115" t="str">
        <f>"0003966"</f>
        <v>0003966</v>
      </c>
      <c r="G115">
        <v>1</v>
      </c>
      <c r="H115" t="str">
        <f>"80415224"</f>
        <v>80415224</v>
      </c>
      <c r="I115" t="s">
        <v>69</v>
      </c>
      <c r="J115"/>
      <c r="K115">
        <v>1363.56</v>
      </c>
      <c r="L115">
        <v>0.0</v>
      </c>
      <c r="M115"/>
      <c r="N115"/>
      <c r="O115">
        <v>245.44</v>
      </c>
      <c r="P115">
        <v>0.0</v>
      </c>
      <c r="Q115">
        <v>1609.0</v>
      </c>
      <c r="R115"/>
      <c r="S115"/>
      <c r="T115"/>
      <c r="U115"/>
      <c r="V115"/>
      <c r="W115">
        <v>18</v>
      </c>
    </row>
    <row r="116" spans="1:23">
      <c r="A116"/>
      <c r="B116" t="s">
        <v>68</v>
      </c>
      <c r="C116" t="s">
        <v>68</v>
      </c>
      <c r="D116" t="s">
        <v>39</v>
      </c>
      <c r="E116" t="s">
        <v>40</v>
      </c>
      <c r="F116" t="str">
        <f>"0003967"</f>
        <v>0003967</v>
      </c>
      <c r="G116">
        <v>1</v>
      </c>
      <c r="H116" t="str">
        <f>"43217349"</f>
        <v>43217349</v>
      </c>
      <c r="I116" t="s">
        <v>70</v>
      </c>
      <c r="J116"/>
      <c r="K116">
        <v>27.97</v>
      </c>
      <c r="L116">
        <v>0.0</v>
      </c>
      <c r="M116"/>
      <c r="N116"/>
      <c r="O116">
        <v>5.03</v>
      </c>
      <c r="P116">
        <v>0.0</v>
      </c>
      <c r="Q116">
        <v>33.0</v>
      </c>
      <c r="R116"/>
      <c r="S116"/>
      <c r="T116"/>
      <c r="U116"/>
      <c r="V116"/>
      <c r="W116">
        <v>18</v>
      </c>
    </row>
    <row r="117" spans="1:23">
      <c r="A117"/>
      <c r="B117" t="s">
        <v>71</v>
      </c>
      <c r="C117" t="s">
        <v>71</v>
      </c>
      <c r="D117" t="s">
        <v>39</v>
      </c>
      <c r="E117" t="s">
        <v>40</v>
      </c>
      <c r="F117" t="str">
        <f>"0003968"</f>
        <v>0003968</v>
      </c>
      <c r="G117">
        <v>1</v>
      </c>
      <c r="H117" t="str">
        <f>"03225049"</f>
        <v>03225049</v>
      </c>
      <c r="I117" t="s">
        <v>72</v>
      </c>
      <c r="J117"/>
      <c r="K117">
        <v>135.59</v>
      </c>
      <c r="L117">
        <v>0.0</v>
      </c>
      <c r="M117"/>
      <c r="N117"/>
      <c r="O117">
        <v>24.41</v>
      </c>
      <c r="P117">
        <v>0.0</v>
      </c>
      <c r="Q117">
        <v>160.0</v>
      </c>
      <c r="R117"/>
      <c r="S117"/>
      <c r="T117"/>
      <c r="U117"/>
      <c r="V117"/>
      <c r="W117">
        <v>18</v>
      </c>
    </row>
    <row r="118" spans="1:23">
      <c r="A118"/>
      <c r="B118" t="s">
        <v>71</v>
      </c>
      <c r="C118" t="s">
        <v>71</v>
      </c>
      <c r="D118" t="s">
        <v>39</v>
      </c>
      <c r="E118" t="s">
        <v>40</v>
      </c>
      <c r="F118" t="str">
        <f>"0003969"</f>
        <v>0003969</v>
      </c>
      <c r="G118">
        <v>1</v>
      </c>
      <c r="H118" t="str">
        <f>"45337153"</f>
        <v>45337153</v>
      </c>
      <c r="I118" t="s">
        <v>44</v>
      </c>
      <c r="J118"/>
      <c r="K118">
        <v>2546.61</v>
      </c>
      <c r="L118">
        <v>0.0</v>
      </c>
      <c r="M118"/>
      <c r="N118"/>
      <c r="O118">
        <v>458.39</v>
      </c>
      <c r="P118">
        <v>0.0</v>
      </c>
      <c r="Q118">
        <v>3005.0</v>
      </c>
      <c r="R118"/>
      <c r="S118"/>
      <c r="T118"/>
      <c r="U118"/>
      <c r="V118"/>
      <c r="W118">
        <v>18</v>
      </c>
    </row>
    <row r="119" spans="1:23">
      <c r="A119"/>
      <c r="B119" t="s">
        <v>73</v>
      </c>
      <c r="C119" t="s">
        <v>73</v>
      </c>
      <c r="D119" t="s">
        <v>39</v>
      </c>
      <c r="E119" t="s">
        <v>40</v>
      </c>
      <c r="F119" t="str">
        <f>"0003970"</f>
        <v>0003970</v>
      </c>
      <c r="G119">
        <v>1</v>
      </c>
      <c r="H119" t="str">
        <f>"16541272"</f>
        <v>16541272</v>
      </c>
      <c r="I119" t="s">
        <v>74</v>
      </c>
      <c r="J119"/>
      <c r="K119">
        <v>25.42</v>
      </c>
      <c r="L119">
        <v>0.0</v>
      </c>
      <c r="M119"/>
      <c r="N119"/>
      <c r="O119">
        <v>4.58</v>
      </c>
      <c r="P119">
        <v>0.0</v>
      </c>
      <c r="Q119">
        <v>30.0</v>
      </c>
      <c r="R119"/>
      <c r="S119"/>
      <c r="T119"/>
      <c r="U119"/>
      <c r="V119"/>
      <c r="W119">
        <v>18</v>
      </c>
    </row>
    <row r="120" spans="1:23">
      <c r="A120"/>
      <c r="B120" t="s">
        <v>73</v>
      </c>
      <c r="C120" t="s">
        <v>73</v>
      </c>
      <c r="D120" t="s">
        <v>39</v>
      </c>
      <c r="E120" t="s">
        <v>40</v>
      </c>
      <c r="F120" t="str">
        <f>"0003971"</f>
        <v>0003971</v>
      </c>
      <c r="G120">
        <v>1</v>
      </c>
      <c r="H120" t="str">
        <f>"16708999"</f>
        <v>16708999</v>
      </c>
      <c r="I120" t="s">
        <v>75</v>
      </c>
      <c r="J120"/>
      <c r="K120">
        <v>25.42</v>
      </c>
      <c r="L120">
        <v>0.0</v>
      </c>
      <c r="M120"/>
      <c r="N120"/>
      <c r="O120">
        <v>4.58</v>
      </c>
      <c r="P120">
        <v>0.0</v>
      </c>
      <c r="Q120">
        <v>30.0</v>
      </c>
      <c r="R120"/>
      <c r="S120"/>
      <c r="T120"/>
      <c r="U120"/>
      <c r="V120"/>
      <c r="W120">
        <v>18</v>
      </c>
    </row>
    <row r="121" spans="1:23">
      <c r="A121"/>
      <c r="B121" t="s">
        <v>73</v>
      </c>
      <c r="C121" t="s">
        <v>73</v>
      </c>
      <c r="D121" t="s">
        <v>39</v>
      </c>
      <c r="E121" t="s">
        <v>40</v>
      </c>
      <c r="F121" t="str">
        <f>"0003972"</f>
        <v>0003972</v>
      </c>
      <c r="G121">
        <v>1</v>
      </c>
      <c r="H121" t="str">
        <f>"76763537"</f>
        <v>76763537</v>
      </c>
      <c r="I121" t="s">
        <v>76</v>
      </c>
      <c r="J121"/>
      <c r="K121">
        <v>42.37</v>
      </c>
      <c r="L121">
        <v>0.0</v>
      </c>
      <c r="M121"/>
      <c r="N121"/>
      <c r="O121">
        <v>7.63</v>
      </c>
      <c r="P121">
        <v>0.0</v>
      </c>
      <c r="Q121">
        <v>50.0</v>
      </c>
      <c r="R121"/>
      <c r="S121"/>
      <c r="T121"/>
      <c r="U121"/>
      <c r="V121"/>
      <c r="W121">
        <v>18</v>
      </c>
    </row>
    <row r="122" spans="1:23">
      <c r="A122"/>
      <c r="B122" t="s">
        <v>77</v>
      </c>
      <c r="C122" t="s">
        <v>77</v>
      </c>
      <c r="D122" t="s">
        <v>39</v>
      </c>
      <c r="E122" t="s">
        <v>40</v>
      </c>
      <c r="F122" t="str">
        <f>"0003973"</f>
        <v>0003973</v>
      </c>
      <c r="G122">
        <v>1</v>
      </c>
      <c r="H122" t="str">
        <f>"16546884"</f>
        <v>16546884</v>
      </c>
      <c r="I122" t="s">
        <v>78</v>
      </c>
      <c r="J122"/>
      <c r="K122">
        <v>182.2</v>
      </c>
      <c r="L122">
        <v>0.0</v>
      </c>
      <c r="M122"/>
      <c r="N122"/>
      <c r="O122">
        <v>32.8</v>
      </c>
      <c r="P122">
        <v>0.0</v>
      </c>
      <c r="Q122">
        <v>215.0</v>
      </c>
      <c r="R122"/>
      <c r="S122"/>
      <c r="T122"/>
      <c r="U122"/>
      <c r="V122"/>
      <c r="W122">
        <v>18</v>
      </c>
    </row>
    <row r="123" spans="1:23">
      <c r="A123"/>
      <c r="B123" t="s">
        <v>77</v>
      </c>
      <c r="C123" t="s">
        <v>77</v>
      </c>
      <c r="D123" t="s">
        <v>39</v>
      </c>
      <c r="E123" t="s">
        <v>40</v>
      </c>
      <c r="F123" t="str">
        <f>"0003974"</f>
        <v>0003974</v>
      </c>
      <c r="G123">
        <v>1</v>
      </c>
      <c r="H123" t="str">
        <f>"00000000"</f>
        <v>00000000</v>
      </c>
      <c r="I123" t="s">
        <v>41</v>
      </c>
      <c r="J123"/>
      <c r="K123">
        <v>355.93</v>
      </c>
      <c r="L123">
        <v>0.0</v>
      </c>
      <c r="M123"/>
      <c r="N123"/>
      <c r="O123">
        <v>64.07</v>
      </c>
      <c r="P123">
        <v>0.0</v>
      </c>
      <c r="Q123">
        <v>420.0</v>
      </c>
      <c r="R123"/>
      <c r="S123"/>
      <c r="T123"/>
      <c r="U123"/>
      <c r="V123"/>
      <c r="W123">
        <v>18</v>
      </c>
    </row>
    <row r="124" spans="1:23">
      <c r="A124"/>
      <c r="B124" t="s">
        <v>77</v>
      </c>
      <c r="C124" t="s">
        <v>77</v>
      </c>
      <c r="D124" t="s">
        <v>39</v>
      </c>
      <c r="E124" t="s">
        <v>40</v>
      </c>
      <c r="F124" t="str">
        <f>"0003975"</f>
        <v>0003975</v>
      </c>
      <c r="G124">
        <v>1</v>
      </c>
      <c r="H124" t="str">
        <f>"00000000"</f>
        <v>00000000</v>
      </c>
      <c r="I124" t="s">
        <v>41</v>
      </c>
      <c r="J124"/>
      <c r="K124">
        <v>266.95</v>
      </c>
      <c r="L124">
        <v>0.0</v>
      </c>
      <c r="M124"/>
      <c r="N124"/>
      <c r="O124">
        <v>48.05</v>
      </c>
      <c r="P124">
        <v>0.0</v>
      </c>
      <c r="Q124">
        <v>315.0</v>
      </c>
      <c r="R124"/>
      <c r="S124"/>
      <c r="T124"/>
      <c r="U124"/>
      <c r="V124"/>
      <c r="W124">
        <v>18</v>
      </c>
    </row>
    <row r="125" spans="1:23">
      <c r="A125"/>
      <c r="B125" t="s">
        <v>77</v>
      </c>
      <c r="C125" t="s">
        <v>77</v>
      </c>
      <c r="D125" t="s">
        <v>39</v>
      </c>
      <c r="E125" t="s">
        <v>40</v>
      </c>
      <c r="F125" t="str">
        <f>"0003976"</f>
        <v>0003976</v>
      </c>
      <c r="G125">
        <v>1</v>
      </c>
      <c r="H125" t="str">
        <f>"00000000"</f>
        <v>00000000</v>
      </c>
      <c r="I125" t="s">
        <v>41</v>
      </c>
      <c r="J125"/>
      <c r="K125">
        <v>322.03</v>
      </c>
      <c r="L125">
        <v>0.0</v>
      </c>
      <c r="M125"/>
      <c r="N125"/>
      <c r="O125">
        <v>57.97</v>
      </c>
      <c r="P125">
        <v>0.0</v>
      </c>
      <c r="Q125">
        <v>380.0</v>
      </c>
      <c r="R125"/>
      <c r="S125"/>
      <c r="T125"/>
      <c r="U125"/>
      <c r="V125"/>
      <c r="W125">
        <v>18</v>
      </c>
    </row>
    <row r="126" spans="1:23">
      <c r="A126"/>
      <c r="B126" t="s">
        <v>77</v>
      </c>
      <c r="C126" t="s">
        <v>77</v>
      </c>
      <c r="D126" t="s">
        <v>39</v>
      </c>
      <c r="E126" t="s">
        <v>40</v>
      </c>
      <c r="F126" t="str">
        <f>"0003977"</f>
        <v>0003977</v>
      </c>
      <c r="G126">
        <v>1</v>
      </c>
      <c r="H126" t="str">
        <f>"00000000"</f>
        <v>00000000</v>
      </c>
      <c r="I126" t="s">
        <v>41</v>
      </c>
      <c r="J126"/>
      <c r="K126">
        <v>305.08</v>
      </c>
      <c r="L126">
        <v>0.0</v>
      </c>
      <c r="M126"/>
      <c r="N126"/>
      <c r="O126">
        <v>54.92</v>
      </c>
      <c r="P126">
        <v>0.0</v>
      </c>
      <c r="Q126">
        <v>360.0</v>
      </c>
      <c r="R126"/>
      <c r="S126"/>
      <c r="T126"/>
      <c r="U126"/>
      <c r="V126"/>
      <c r="W126">
        <v>18</v>
      </c>
    </row>
    <row r="127" spans="1:23">
      <c r="A127"/>
      <c r="B127" t="s">
        <v>77</v>
      </c>
      <c r="C127" t="s">
        <v>77</v>
      </c>
      <c r="D127" t="s">
        <v>39</v>
      </c>
      <c r="E127" t="s">
        <v>40</v>
      </c>
      <c r="F127" t="str">
        <f>"0003978"</f>
        <v>0003978</v>
      </c>
      <c r="G127">
        <v>1</v>
      </c>
      <c r="H127" t="str">
        <f>"00000000"</f>
        <v>00000000</v>
      </c>
      <c r="I127" t="s">
        <v>41</v>
      </c>
      <c r="J127"/>
      <c r="K127">
        <v>279.66</v>
      </c>
      <c r="L127">
        <v>0.0</v>
      </c>
      <c r="M127"/>
      <c r="N127"/>
      <c r="O127">
        <v>50.34</v>
      </c>
      <c r="P127">
        <v>0.0</v>
      </c>
      <c r="Q127">
        <v>330.0</v>
      </c>
      <c r="R127"/>
      <c r="S127"/>
      <c r="T127"/>
      <c r="U127"/>
      <c r="V127"/>
      <c r="W127">
        <v>18</v>
      </c>
    </row>
    <row r="128" spans="1:23">
      <c r="A128"/>
      <c r="B128" t="s">
        <v>77</v>
      </c>
      <c r="C128" t="s">
        <v>77</v>
      </c>
      <c r="D128" t="s">
        <v>39</v>
      </c>
      <c r="E128" t="s">
        <v>40</v>
      </c>
      <c r="F128" t="str">
        <f>"0003979"</f>
        <v>0003979</v>
      </c>
      <c r="G128">
        <v>1</v>
      </c>
      <c r="H128" t="str">
        <f>"00000000"</f>
        <v>00000000</v>
      </c>
      <c r="I128" t="s">
        <v>41</v>
      </c>
      <c r="J128"/>
      <c r="K128">
        <v>381.36</v>
      </c>
      <c r="L128">
        <v>0.0</v>
      </c>
      <c r="M128"/>
      <c r="N128"/>
      <c r="O128">
        <v>68.64</v>
      </c>
      <c r="P128">
        <v>0.0</v>
      </c>
      <c r="Q128">
        <v>450.0</v>
      </c>
      <c r="R128"/>
      <c r="S128"/>
      <c r="T128"/>
      <c r="U128"/>
      <c r="V128"/>
      <c r="W128">
        <v>18</v>
      </c>
    </row>
    <row r="129" spans="1:23">
      <c r="A129"/>
      <c r="B129" t="s">
        <v>77</v>
      </c>
      <c r="C129" t="s">
        <v>77</v>
      </c>
      <c r="D129" t="s">
        <v>39</v>
      </c>
      <c r="E129" t="s">
        <v>40</v>
      </c>
      <c r="F129" t="str">
        <f>"0003980"</f>
        <v>0003980</v>
      </c>
      <c r="G129">
        <v>1</v>
      </c>
      <c r="H129" t="str">
        <f>"00000000"</f>
        <v>00000000</v>
      </c>
      <c r="I129" t="s">
        <v>41</v>
      </c>
      <c r="J129"/>
      <c r="K129">
        <v>271.19</v>
      </c>
      <c r="L129">
        <v>0.0</v>
      </c>
      <c r="M129"/>
      <c r="N129"/>
      <c r="O129">
        <v>48.81</v>
      </c>
      <c r="P129">
        <v>0.0</v>
      </c>
      <c r="Q129">
        <v>320.0</v>
      </c>
      <c r="R129"/>
      <c r="S129"/>
      <c r="T129"/>
      <c r="U129"/>
      <c r="V129"/>
      <c r="W129">
        <v>18</v>
      </c>
    </row>
    <row r="130" spans="1:23">
      <c r="A130"/>
      <c r="B130" t="s">
        <v>77</v>
      </c>
      <c r="C130" t="s">
        <v>77</v>
      </c>
      <c r="D130" t="s">
        <v>39</v>
      </c>
      <c r="E130" t="s">
        <v>40</v>
      </c>
      <c r="F130" t="str">
        <f>"0003981"</f>
        <v>0003981</v>
      </c>
      <c r="G130">
        <v>1</v>
      </c>
      <c r="H130" t="str">
        <f>"00000000"</f>
        <v>00000000</v>
      </c>
      <c r="I130" t="s">
        <v>41</v>
      </c>
      <c r="J130"/>
      <c r="K130">
        <v>491.53</v>
      </c>
      <c r="L130">
        <v>0.0</v>
      </c>
      <c r="M130"/>
      <c r="N130"/>
      <c r="O130">
        <v>88.47</v>
      </c>
      <c r="P130">
        <v>0.0</v>
      </c>
      <c r="Q130">
        <v>580.0</v>
      </c>
      <c r="R130"/>
      <c r="S130"/>
      <c r="T130"/>
      <c r="U130"/>
      <c r="V130"/>
      <c r="W130">
        <v>18</v>
      </c>
    </row>
    <row r="131" spans="1:23">
      <c r="A131"/>
      <c r="B131" t="s">
        <v>77</v>
      </c>
      <c r="C131" t="s">
        <v>77</v>
      </c>
      <c r="D131" t="s">
        <v>39</v>
      </c>
      <c r="E131" t="s">
        <v>40</v>
      </c>
      <c r="F131" t="str">
        <f>"0003982"</f>
        <v>0003982</v>
      </c>
      <c r="G131">
        <v>1</v>
      </c>
      <c r="H131" t="str">
        <f>"00000000"</f>
        <v>00000000</v>
      </c>
      <c r="I131" t="s">
        <v>41</v>
      </c>
      <c r="J131"/>
      <c r="K131">
        <v>254.24</v>
      </c>
      <c r="L131">
        <v>0.0</v>
      </c>
      <c r="M131"/>
      <c r="N131"/>
      <c r="O131">
        <v>45.76</v>
      </c>
      <c r="P131">
        <v>0.0</v>
      </c>
      <c r="Q131">
        <v>300.0</v>
      </c>
      <c r="R131"/>
      <c r="S131"/>
      <c r="T131"/>
      <c r="U131"/>
      <c r="V131"/>
      <c r="W131">
        <v>18</v>
      </c>
    </row>
    <row r="132" spans="1:23">
      <c r="A132"/>
      <c r="B132" t="s">
        <v>77</v>
      </c>
      <c r="C132" t="s">
        <v>77</v>
      </c>
      <c r="D132" t="s">
        <v>39</v>
      </c>
      <c r="E132" t="s">
        <v>40</v>
      </c>
      <c r="F132" t="str">
        <f>"0003983"</f>
        <v>0003983</v>
      </c>
      <c r="G132">
        <v>1</v>
      </c>
      <c r="H132" t="str">
        <f>"00000000"</f>
        <v>00000000</v>
      </c>
      <c r="I132" t="s">
        <v>41</v>
      </c>
      <c r="J132"/>
      <c r="K132">
        <v>406.78</v>
      </c>
      <c r="L132">
        <v>0.0</v>
      </c>
      <c r="M132"/>
      <c r="N132"/>
      <c r="O132">
        <v>73.22</v>
      </c>
      <c r="P132">
        <v>0.0</v>
      </c>
      <c r="Q132">
        <v>480.0</v>
      </c>
      <c r="R132"/>
      <c r="S132"/>
      <c r="T132"/>
      <c r="U132"/>
      <c r="V132"/>
      <c r="W132">
        <v>18</v>
      </c>
    </row>
    <row r="133" spans="1:23">
      <c r="A133"/>
      <c r="B133" t="s">
        <v>77</v>
      </c>
      <c r="C133" t="s">
        <v>77</v>
      </c>
      <c r="D133" t="s">
        <v>39</v>
      </c>
      <c r="E133" t="s">
        <v>40</v>
      </c>
      <c r="F133" t="str">
        <f>"0003984"</f>
        <v>0003984</v>
      </c>
      <c r="G133">
        <v>1</v>
      </c>
      <c r="H133" t="str">
        <f>"00000000"</f>
        <v>00000000</v>
      </c>
      <c r="I133" t="s">
        <v>41</v>
      </c>
      <c r="J133"/>
      <c r="K133">
        <v>244.07</v>
      </c>
      <c r="L133">
        <v>0.0</v>
      </c>
      <c r="M133"/>
      <c r="N133"/>
      <c r="O133">
        <v>43.93</v>
      </c>
      <c r="P133">
        <v>0.0</v>
      </c>
      <c r="Q133">
        <v>288.0</v>
      </c>
      <c r="R133"/>
      <c r="S133"/>
      <c r="T133"/>
      <c r="U133"/>
      <c r="V133"/>
      <c r="W133">
        <v>18</v>
      </c>
    </row>
    <row r="134" spans="1:23">
      <c r="A134"/>
      <c r="B134" t="s">
        <v>77</v>
      </c>
      <c r="C134" t="s">
        <v>77</v>
      </c>
      <c r="D134" t="s">
        <v>39</v>
      </c>
      <c r="E134" t="s">
        <v>40</v>
      </c>
      <c r="F134" t="str">
        <f>"0003985"</f>
        <v>0003985</v>
      </c>
      <c r="G134">
        <v>1</v>
      </c>
      <c r="H134" t="str">
        <f>"00000000"</f>
        <v>00000000</v>
      </c>
      <c r="I134" t="s">
        <v>41</v>
      </c>
      <c r="J134"/>
      <c r="K134">
        <v>338.98</v>
      </c>
      <c r="L134">
        <v>0.0</v>
      </c>
      <c r="M134"/>
      <c r="N134"/>
      <c r="O134">
        <v>61.02</v>
      </c>
      <c r="P134">
        <v>0.0</v>
      </c>
      <c r="Q134">
        <v>400.0</v>
      </c>
      <c r="R134"/>
      <c r="S134"/>
      <c r="T134"/>
      <c r="U134"/>
      <c r="V134"/>
      <c r="W134">
        <v>18</v>
      </c>
    </row>
    <row r="135" spans="1:23">
      <c r="A135"/>
      <c r="B135" t="s">
        <v>77</v>
      </c>
      <c r="C135" t="s">
        <v>77</v>
      </c>
      <c r="D135" t="s">
        <v>39</v>
      </c>
      <c r="E135" t="s">
        <v>40</v>
      </c>
      <c r="F135" t="str">
        <f>"0003986"</f>
        <v>0003986</v>
      </c>
      <c r="G135">
        <v>1</v>
      </c>
      <c r="H135" t="str">
        <f>"00000000"</f>
        <v>00000000</v>
      </c>
      <c r="I135" t="s">
        <v>41</v>
      </c>
      <c r="J135"/>
      <c r="K135">
        <v>213.56</v>
      </c>
      <c r="L135">
        <v>0.0</v>
      </c>
      <c r="M135"/>
      <c r="N135"/>
      <c r="O135">
        <v>38.44</v>
      </c>
      <c r="P135">
        <v>0.0</v>
      </c>
      <c r="Q135">
        <v>252.0</v>
      </c>
      <c r="R135"/>
      <c r="S135"/>
      <c r="T135"/>
      <c r="U135"/>
      <c r="V135"/>
      <c r="W135">
        <v>18</v>
      </c>
    </row>
    <row r="136" spans="1:23">
      <c r="A136"/>
      <c r="B136" t="s">
        <v>77</v>
      </c>
      <c r="C136" t="s">
        <v>77</v>
      </c>
      <c r="D136" t="s">
        <v>39</v>
      </c>
      <c r="E136" t="s">
        <v>40</v>
      </c>
      <c r="F136" t="str">
        <f>"0003987"</f>
        <v>0003987</v>
      </c>
      <c r="G136">
        <v>1</v>
      </c>
      <c r="H136" t="str">
        <f>"00000000"</f>
        <v>00000000</v>
      </c>
      <c r="I136" t="s">
        <v>41</v>
      </c>
      <c r="J136"/>
      <c r="K136">
        <v>305.08</v>
      </c>
      <c r="L136">
        <v>0.0</v>
      </c>
      <c r="M136"/>
      <c r="N136"/>
      <c r="O136">
        <v>54.92</v>
      </c>
      <c r="P136">
        <v>0.0</v>
      </c>
      <c r="Q136">
        <v>360.0</v>
      </c>
      <c r="R136"/>
      <c r="S136"/>
      <c r="T136"/>
      <c r="U136"/>
      <c r="V136"/>
      <c r="W136">
        <v>18</v>
      </c>
    </row>
    <row r="137" spans="1:23">
      <c r="A137"/>
      <c r="B137" t="s">
        <v>77</v>
      </c>
      <c r="C137" t="s">
        <v>77</v>
      </c>
      <c r="D137" t="s">
        <v>39</v>
      </c>
      <c r="E137" t="s">
        <v>40</v>
      </c>
      <c r="F137" t="str">
        <f>"0003988"</f>
        <v>0003988</v>
      </c>
      <c r="G137">
        <v>1</v>
      </c>
      <c r="H137" t="str">
        <f>"00000000"</f>
        <v>00000000</v>
      </c>
      <c r="I137" t="s">
        <v>41</v>
      </c>
      <c r="J137"/>
      <c r="K137">
        <v>305.08</v>
      </c>
      <c r="L137">
        <v>0.0</v>
      </c>
      <c r="M137"/>
      <c r="N137"/>
      <c r="O137">
        <v>54.92</v>
      </c>
      <c r="P137">
        <v>0.0</v>
      </c>
      <c r="Q137">
        <v>360.0</v>
      </c>
      <c r="R137"/>
      <c r="S137"/>
      <c r="T137"/>
      <c r="U137"/>
      <c r="V137"/>
      <c r="W137">
        <v>18</v>
      </c>
    </row>
    <row r="138" spans="1:23">
      <c r="A138"/>
      <c r="B138" t="s">
        <v>77</v>
      </c>
      <c r="C138" t="s">
        <v>77</v>
      </c>
      <c r="D138" t="s">
        <v>39</v>
      </c>
      <c r="E138" t="s">
        <v>40</v>
      </c>
      <c r="F138" t="str">
        <f>"0003989"</f>
        <v>0003989</v>
      </c>
      <c r="G138">
        <v>1</v>
      </c>
      <c r="H138" t="str">
        <f>"00000000"</f>
        <v>00000000</v>
      </c>
      <c r="I138" t="s">
        <v>41</v>
      </c>
      <c r="J138"/>
      <c r="K138">
        <v>237.29</v>
      </c>
      <c r="L138">
        <v>0.0</v>
      </c>
      <c r="M138"/>
      <c r="N138"/>
      <c r="O138">
        <v>42.71</v>
      </c>
      <c r="P138">
        <v>0.0</v>
      </c>
      <c r="Q138">
        <v>280.0</v>
      </c>
      <c r="R138"/>
      <c r="S138"/>
      <c r="T138"/>
      <c r="U138"/>
      <c r="V138"/>
      <c r="W138">
        <v>18</v>
      </c>
    </row>
    <row r="139" spans="1:23">
      <c r="A139"/>
      <c r="B139" t="s">
        <v>77</v>
      </c>
      <c r="C139" t="s">
        <v>77</v>
      </c>
      <c r="D139" t="s">
        <v>39</v>
      </c>
      <c r="E139" t="s">
        <v>40</v>
      </c>
      <c r="F139" t="str">
        <f>"0003990"</f>
        <v>0003990</v>
      </c>
      <c r="G139">
        <v>1</v>
      </c>
      <c r="H139" t="str">
        <f>"00000000"</f>
        <v>00000000</v>
      </c>
      <c r="I139" t="s">
        <v>41</v>
      </c>
      <c r="J139"/>
      <c r="K139">
        <v>279.66</v>
      </c>
      <c r="L139">
        <v>0.0</v>
      </c>
      <c r="M139"/>
      <c r="N139"/>
      <c r="O139">
        <v>50.34</v>
      </c>
      <c r="P139">
        <v>0.0</v>
      </c>
      <c r="Q139">
        <v>330.0</v>
      </c>
      <c r="R139"/>
      <c r="S139"/>
      <c r="T139"/>
      <c r="U139"/>
      <c r="V139"/>
      <c r="W139">
        <v>18</v>
      </c>
    </row>
    <row r="140" spans="1:23">
      <c r="A140"/>
      <c r="B140" t="s">
        <v>77</v>
      </c>
      <c r="C140" t="s">
        <v>77</v>
      </c>
      <c r="D140" t="s">
        <v>39</v>
      </c>
      <c r="E140" t="s">
        <v>40</v>
      </c>
      <c r="F140" t="str">
        <f>"0003991"</f>
        <v>0003991</v>
      </c>
      <c r="G140">
        <v>1</v>
      </c>
      <c r="H140" t="str">
        <f>"00000000"</f>
        <v>00000000</v>
      </c>
      <c r="I140" t="s">
        <v>41</v>
      </c>
      <c r="J140"/>
      <c r="K140">
        <v>483.05</v>
      </c>
      <c r="L140">
        <v>0.0</v>
      </c>
      <c r="M140"/>
      <c r="N140"/>
      <c r="O140">
        <v>86.95</v>
      </c>
      <c r="P140">
        <v>0.0</v>
      </c>
      <c r="Q140">
        <v>570.0</v>
      </c>
      <c r="R140"/>
      <c r="S140"/>
      <c r="T140"/>
      <c r="U140"/>
      <c r="V140"/>
      <c r="W140">
        <v>18</v>
      </c>
    </row>
    <row r="141" spans="1:23">
      <c r="A141"/>
      <c r="B141" t="s">
        <v>77</v>
      </c>
      <c r="C141" t="s">
        <v>77</v>
      </c>
      <c r="D141" t="s">
        <v>39</v>
      </c>
      <c r="E141" t="s">
        <v>40</v>
      </c>
      <c r="F141" t="str">
        <f>"0003992"</f>
        <v>0003992</v>
      </c>
      <c r="G141">
        <v>1</v>
      </c>
      <c r="H141" t="str">
        <f>"00000000"</f>
        <v>00000000</v>
      </c>
      <c r="I141" t="s">
        <v>41</v>
      </c>
      <c r="J141"/>
      <c r="K141">
        <v>483.05</v>
      </c>
      <c r="L141">
        <v>0.0</v>
      </c>
      <c r="M141"/>
      <c r="N141"/>
      <c r="O141">
        <v>86.95</v>
      </c>
      <c r="P141">
        <v>0.0</v>
      </c>
      <c r="Q141">
        <v>570.0</v>
      </c>
      <c r="R141"/>
      <c r="S141"/>
      <c r="T141"/>
      <c r="U141"/>
      <c r="V141"/>
      <c r="W141">
        <v>18</v>
      </c>
    </row>
    <row r="142" spans="1:23">
      <c r="A142"/>
      <c r="B142" t="s">
        <v>77</v>
      </c>
      <c r="C142" t="s">
        <v>77</v>
      </c>
      <c r="D142" t="s">
        <v>39</v>
      </c>
      <c r="E142" t="s">
        <v>40</v>
      </c>
      <c r="F142" t="str">
        <f>"0003993"</f>
        <v>0003993</v>
      </c>
      <c r="G142">
        <v>1</v>
      </c>
      <c r="H142" t="str">
        <f>"00000000"</f>
        <v>00000000</v>
      </c>
      <c r="I142" t="s">
        <v>41</v>
      </c>
      <c r="J142"/>
      <c r="K142">
        <v>483.05</v>
      </c>
      <c r="L142">
        <v>0.0</v>
      </c>
      <c r="M142"/>
      <c r="N142"/>
      <c r="O142">
        <v>86.95</v>
      </c>
      <c r="P142">
        <v>0.0</v>
      </c>
      <c r="Q142">
        <v>570.0</v>
      </c>
      <c r="R142"/>
      <c r="S142"/>
      <c r="T142"/>
      <c r="U142"/>
      <c r="V142"/>
      <c r="W142">
        <v>18</v>
      </c>
    </row>
    <row r="143" spans="1:23">
      <c r="A143"/>
      <c r="B143" t="s">
        <v>77</v>
      </c>
      <c r="C143" t="s">
        <v>77</v>
      </c>
      <c r="D143" t="s">
        <v>39</v>
      </c>
      <c r="E143" t="s">
        <v>40</v>
      </c>
      <c r="F143" t="str">
        <f>"0003994"</f>
        <v>0003994</v>
      </c>
      <c r="G143">
        <v>1</v>
      </c>
      <c r="H143" t="str">
        <f>"00000000"</f>
        <v>00000000</v>
      </c>
      <c r="I143" t="s">
        <v>41</v>
      </c>
      <c r="J143"/>
      <c r="K143">
        <v>305.08</v>
      </c>
      <c r="L143">
        <v>0.0</v>
      </c>
      <c r="M143"/>
      <c r="N143"/>
      <c r="O143">
        <v>54.92</v>
      </c>
      <c r="P143">
        <v>0.0</v>
      </c>
      <c r="Q143">
        <v>360.0</v>
      </c>
      <c r="R143"/>
      <c r="S143"/>
      <c r="T143"/>
      <c r="U143"/>
      <c r="V143"/>
      <c r="W143">
        <v>18</v>
      </c>
    </row>
    <row r="144" spans="1:23">
      <c r="A144"/>
      <c r="B144" t="s">
        <v>77</v>
      </c>
      <c r="C144" t="s">
        <v>77</v>
      </c>
      <c r="D144" t="s">
        <v>39</v>
      </c>
      <c r="E144" t="s">
        <v>40</v>
      </c>
      <c r="F144" t="str">
        <f>"0003995"</f>
        <v>0003995</v>
      </c>
      <c r="G144">
        <v>1</v>
      </c>
      <c r="H144" t="str">
        <f>"00000000"</f>
        <v>00000000</v>
      </c>
      <c r="I144" t="s">
        <v>41</v>
      </c>
      <c r="J144"/>
      <c r="K144">
        <v>101.69</v>
      </c>
      <c r="L144">
        <v>0.0</v>
      </c>
      <c r="M144"/>
      <c r="N144"/>
      <c r="O144">
        <v>18.31</v>
      </c>
      <c r="P144">
        <v>0.0</v>
      </c>
      <c r="Q144">
        <v>120.0</v>
      </c>
      <c r="R144"/>
      <c r="S144"/>
      <c r="T144"/>
      <c r="U144"/>
      <c r="V144"/>
      <c r="W144">
        <v>18</v>
      </c>
    </row>
    <row r="145" spans="1:23">
      <c r="A145"/>
      <c r="B145" t="s">
        <v>77</v>
      </c>
      <c r="C145" t="s">
        <v>77</v>
      </c>
      <c r="D145" t="s">
        <v>39</v>
      </c>
      <c r="E145" t="s">
        <v>40</v>
      </c>
      <c r="F145" t="str">
        <f>"0003996"</f>
        <v>0003996</v>
      </c>
      <c r="G145">
        <v>1</v>
      </c>
      <c r="H145" t="str">
        <f>"00000000"</f>
        <v>00000000</v>
      </c>
      <c r="I145" t="s">
        <v>41</v>
      </c>
      <c r="J145"/>
      <c r="K145">
        <v>296.61</v>
      </c>
      <c r="L145">
        <v>0.0</v>
      </c>
      <c r="M145"/>
      <c r="N145"/>
      <c r="O145">
        <v>53.39</v>
      </c>
      <c r="P145">
        <v>0.0</v>
      </c>
      <c r="Q145">
        <v>350.0</v>
      </c>
      <c r="R145"/>
      <c r="S145"/>
      <c r="T145"/>
      <c r="U145"/>
      <c r="V145"/>
      <c r="W145">
        <v>18</v>
      </c>
    </row>
    <row r="146" spans="1:23">
      <c r="A146"/>
      <c r="B146" t="s">
        <v>77</v>
      </c>
      <c r="C146" t="s">
        <v>77</v>
      </c>
      <c r="D146" t="s">
        <v>39</v>
      </c>
      <c r="E146" t="s">
        <v>40</v>
      </c>
      <c r="F146" t="str">
        <f>"0003997"</f>
        <v>0003997</v>
      </c>
      <c r="G146">
        <v>1</v>
      </c>
      <c r="H146" t="str">
        <f>"00000000"</f>
        <v>00000000</v>
      </c>
      <c r="I146" t="s">
        <v>41</v>
      </c>
      <c r="J146"/>
      <c r="K146">
        <v>491.53</v>
      </c>
      <c r="L146">
        <v>0.0</v>
      </c>
      <c r="M146"/>
      <c r="N146"/>
      <c r="O146">
        <v>88.47</v>
      </c>
      <c r="P146">
        <v>0.0</v>
      </c>
      <c r="Q146">
        <v>580.0</v>
      </c>
      <c r="R146"/>
      <c r="S146"/>
      <c r="T146"/>
      <c r="U146"/>
      <c r="V146"/>
      <c r="W146">
        <v>18</v>
      </c>
    </row>
    <row r="147" spans="1:23">
      <c r="A147"/>
      <c r="B147" t="s">
        <v>77</v>
      </c>
      <c r="C147" t="s">
        <v>77</v>
      </c>
      <c r="D147" t="s">
        <v>39</v>
      </c>
      <c r="E147" t="s">
        <v>40</v>
      </c>
      <c r="F147" t="str">
        <f>"0003998"</f>
        <v>0003998</v>
      </c>
      <c r="G147">
        <v>1</v>
      </c>
      <c r="H147" t="str">
        <f>"00000000"</f>
        <v>00000000</v>
      </c>
      <c r="I147" t="s">
        <v>41</v>
      </c>
      <c r="J147"/>
      <c r="K147">
        <v>305.08</v>
      </c>
      <c r="L147">
        <v>0.0</v>
      </c>
      <c r="M147"/>
      <c r="N147"/>
      <c r="O147">
        <v>54.92</v>
      </c>
      <c r="P147">
        <v>0.0</v>
      </c>
      <c r="Q147">
        <v>360.0</v>
      </c>
      <c r="R147"/>
      <c r="S147"/>
      <c r="T147"/>
      <c r="U147"/>
      <c r="V147"/>
      <c r="W147">
        <v>18</v>
      </c>
    </row>
    <row r="148" spans="1:23">
      <c r="A148"/>
      <c r="B148" t="s">
        <v>77</v>
      </c>
      <c r="C148" t="s">
        <v>77</v>
      </c>
      <c r="D148" t="s">
        <v>39</v>
      </c>
      <c r="E148" t="s">
        <v>40</v>
      </c>
      <c r="F148" t="str">
        <f>"0003999"</f>
        <v>0003999</v>
      </c>
      <c r="G148">
        <v>1</v>
      </c>
      <c r="H148" t="str">
        <f>"40518308"</f>
        <v>40518308</v>
      </c>
      <c r="I148" t="s">
        <v>79</v>
      </c>
      <c r="J148"/>
      <c r="K148">
        <v>762.71</v>
      </c>
      <c r="L148">
        <v>0.0</v>
      </c>
      <c r="M148"/>
      <c r="N148"/>
      <c r="O148">
        <v>137.29</v>
      </c>
      <c r="P148">
        <v>0.0</v>
      </c>
      <c r="Q148">
        <v>900.0</v>
      </c>
      <c r="R148"/>
      <c r="S148"/>
      <c r="T148"/>
      <c r="U148"/>
      <c r="V148"/>
      <c r="W148">
        <v>18</v>
      </c>
    </row>
    <row r="149" spans="1:23">
      <c r="A149"/>
      <c r="B149" t="s">
        <v>77</v>
      </c>
      <c r="C149" t="s">
        <v>77</v>
      </c>
      <c r="D149" t="s">
        <v>39</v>
      </c>
      <c r="E149" t="s">
        <v>40</v>
      </c>
      <c r="F149" t="str">
        <f>"0004000"</f>
        <v>0004000</v>
      </c>
      <c r="G149">
        <v>1</v>
      </c>
      <c r="H149" t="str">
        <f>"00000000"</f>
        <v>00000000</v>
      </c>
      <c r="I149" t="s">
        <v>41</v>
      </c>
      <c r="J149"/>
      <c r="K149">
        <v>474.58</v>
      </c>
      <c r="L149">
        <v>0.0</v>
      </c>
      <c r="M149"/>
      <c r="N149"/>
      <c r="O149">
        <v>85.42</v>
      </c>
      <c r="P149">
        <v>0.0</v>
      </c>
      <c r="Q149">
        <v>560.0</v>
      </c>
      <c r="R149"/>
      <c r="S149"/>
      <c r="T149"/>
      <c r="U149"/>
      <c r="V149"/>
      <c r="W149">
        <v>18</v>
      </c>
    </row>
    <row r="150" spans="1:23">
      <c r="A150"/>
      <c r="B150" t="s">
        <v>77</v>
      </c>
      <c r="C150" t="s">
        <v>77</v>
      </c>
      <c r="D150" t="s">
        <v>39</v>
      </c>
      <c r="E150" t="s">
        <v>40</v>
      </c>
      <c r="F150" t="str">
        <f>"0004001"</f>
        <v>0004001</v>
      </c>
      <c r="G150">
        <v>1</v>
      </c>
      <c r="H150" t="str">
        <f>"00000000"</f>
        <v>00000000</v>
      </c>
      <c r="I150" t="s">
        <v>41</v>
      </c>
      <c r="J150"/>
      <c r="K150">
        <v>491.53</v>
      </c>
      <c r="L150">
        <v>0.0</v>
      </c>
      <c r="M150"/>
      <c r="N150"/>
      <c r="O150">
        <v>88.47</v>
      </c>
      <c r="P150">
        <v>0.0</v>
      </c>
      <c r="Q150">
        <v>580.0</v>
      </c>
      <c r="R150"/>
      <c r="S150"/>
      <c r="T150"/>
      <c r="U150"/>
      <c r="V150"/>
      <c r="W150">
        <v>18</v>
      </c>
    </row>
    <row r="151" spans="1:23">
      <c r="A151"/>
      <c r="B151" t="s">
        <v>80</v>
      </c>
      <c r="C151" t="s">
        <v>80</v>
      </c>
      <c r="D151" t="s">
        <v>33</v>
      </c>
      <c r="E151" t="s">
        <v>34</v>
      </c>
      <c r="F151" t="str">
        <f>"0000278"</f>
        <v>0000278</v>
      </c>
      <c r="G151">
        <v>6</v>
      </c>
      <c r="H151" t="str">
        <f>"10167301709"</f>
        <v>10167301709</v>
      </c>
      <c r="I151" t="s">
        <v>47</v>
      </c>
      <c r="J151"/>
      <c r="K151">
        <v>1372.88</v>
      </c>
      <c r="L151">
        <v>0.0</v>
      </c>
      <c r="M151"/>
      <c r="N151"/>
      <c r="O151">
        <v>247.12</v>
      </c>
      <c r="P151">
        <v>0.0</v>
      </c>
      <c r="Q151">
        <v>1620.0</v>
      </c>
      <c r="R151"/>
      <c r="S151"/>
      <c r="T151"/>
      <c r="U151"/>
      <c r="V151"/>
      <c r="W151">
        <v>18</v>
      </c>
    </row>
    <row r="152" spans="1:23">
      <c r="A152"/>
      <c r="B152" t="s">
        <v>80</v>
      </c>
      <c r="C152" t="s">
        <v>80</v>
      </c>
      <c r="D152" t="s">
        <v>39</v>
      </c>
      <c r="E152" t="s">
        <v>40</v>
      </c>
      <c r="F152" t="str">
        <f>"0004002"</f>
        <v>0004002</v>
      </c>
      <c r="G152">
        <v>1</v>
      </c>
      <c r="H152" t="str">
        <f>"00000000"</f>
        <v>00000000</v>
      </c>
      <c r="I152" t="s">
        <v>41</v>
      </c>
      <c r="J152"/>
      <c r="K152">
        <v>316.95</v>
      </c>
      <c r="L152">
        <v>0.0</v>
      </c>
      <c r="M152"/>
      <c r="N152"/>
      <c r="O152">
        <v>57.05</v>
      </c>
      <c r="P152">
        <v>0.0</v>
      </c>
      <c r="Q152">
        <v>374.0</v>
      </c>
      <c r="R152"/>
      <c r="S152"/>
      <c r="T152"/>
      <c r="U152"/>
      <c r="V152"/>
      <c r="W152">
        <v>18</v>
      </c>
    </row>
    <row r="153" spans="1:23">
      <c r="A153"/>
      <c r="B153" t="s">
        <v>80</v>
      </c>
      <c r="C153" t="s">
        <v>80</v>
      </c>
      <c r="D153" t="s">
        <v>39</v>
      </c>
      <c r="E153" t="s">
        <v>40</v>
      </c>
      <c r="F153" t="str">
        <f>"0004003"</f>
        <v>0004003</v>
      </c>
      <c r="G153">
        <v>1</v>
      </c>
      <c r="H153" t="str">
        <f>"44813761"</f>
        <v>44813761</v>
      </c>
      <c r="I153" t="s">
        <v>81</v>
      </c>
      <c r="J153"/>
      <c r="K153">
        <v>1434.15</v>
      </c>
      <c r="L153">
        <v>0.0</v>
      </c>
      <c r="M153"/>
      <c r="N153"/>
      <c r="O153">
        <v>258.15</v>
      </c>
      <c r="P153">
        <v>0.0</v>
      </c>
      <c r="Q153">
        <v>1692.3</v>
      </c>
      <c r="R153"/>
      <c r="S153"/>
      <c r="T153"/>
      <c r="U153"/>
      <c r="V153"/>
      <c r="W153">
        <v>18</v>
      </c>
    </row>
    <row r="154" spans="1:23">
      <c r="A154"/>
      <c r="B154" t="s">
        <v>80</v>
      </c>
      <c r="C154" t="s">
        <v>80</v>
      </c>
      <c r="D154" t="s">
        <v>39</v>
      </c>
      <c r="E154" t="s">
        <v>40</v>
      </c>
      <c r="F154" t="str">
        <f>"0004004"</f>
        <v>0004004</v>
      </c>
      <c r="G154">
        <v>1</v>
      </c>
      <c r="H154" t="str">
        <f>"44813761"</f>
        <v>44813761</v>
      </c>
      <c r="I154" t="s">
        <v>81</v>
      </c>
      <c r="J154"/>
      <c r="K154">
        <v>408.47</v>
      </c>
      <c r="L154">
        <v>0.0</v>
      </c>
      <c r="M154"/>
      <c r="N154"/>
      <c r="O154">
        <v>73.53</v>
      </c>
      <c r="P154">
        <v>0.0</v>
      </c>
      <c r="Q154">
        <v>482.0</v>
      </c>
      <c r="R154"/>
      <c r="S154"/>
      <c r="T154"/>
      <c r="U154"/>
      <c r="V154"/>
      <c r="W154">
        <v>18</v>
      </c>
    </row>
    <row r="155" spans="1:23">
      <c r="A155"/>
      <c r="B155" t="s">
        <v>82</v>
      </c>
      <c r="C155" t="s">
        <v>82</v>
      </c>
      <c r="D155" t="s">
        <v>39</v>
      </c>
      <c r="E155" t="s">
        <v>40</v>
      </c>
      <c r="F155" t="str">
        <f>"0004005"</f>
        <v>0004005</v>
      </c>
      <c r="G155">
        <v>1</v>
      </c>
      <c r="H155" t="str">
        <f>"16723636"</f>
        <v>16723636</v>
      </c>
      <c r="I155" t="s">
        <v>83</v>
      </c>
      <c r="J155"/>
      <c r="K155">
        <v>762.71</v>
      </c>
      <c r="L155">
        <v>0.0</v>
      </c>
      <c r="M155"/>
      <c r="N155"/>
      <c r="O155">
        <v>137.29</v>
      </c>
      <c r="P155">
        <v>0.0</v>
      </c>
      <c r="Q155">
        <v>900.0</v>
      </c>
      <c r="R155"/>
      <c r="S155"/>
      <c r="T155"/>
      <c r="U155"/>
      <c r="V155"/>
      <c r="W155">
        <v>18</v>
      </c>
    </row>
    <row r="156" spans="1:23">
      <c r="A156"/>
      <c r="B156" t="s">
        <v>82</v>
      </c>
      <c r="C156" t="s">
        <v>82</v>
      </c>
      <c r="D156" t="s">
        <v>39</v>
      </c>
      <c r="E156" t="s">
        <v>40</v>
      </c>
      <c r="F156" t="str">
        <f>"0004006"</f>
        <v>0004006</v>
      </c>
      <c r="G156">
        <v>1</v>
      </c>
      <c r="H156" t="str">
        <f>"00000000"</f>
        <v>00000000</v>
      </c>
      <c r="I156" t="s">
        <v>41</v>
      </c>
      <c r="J156"/>
      <c r="K156">
        <v>440.68</v>
      </c>
      <c r="L156">
        <v>0.0</v>
      </c>
      <c r="M156"/>
      <c r="N156"/>
      <c r="O156">
        <v>79.32</v>
      </c>
      <c r="P156">
        <v>0.0</v>
      </c>
      <c r="Q156">
        <v>520.0</v>
      </c>
      <c r="R156"/>
      <c r="S156"/>
      <c r="T156"/>
      <c r="U156"/>
      <c r="V156"/>
      <c r="W156">
        <v>18</v>
      </c>
    </row>
    <row r="157" spans="1:23">
      <c r="A157"/>
      <c r="B157" t="s">
        <v>82</v>
      </c>
      <c r="C157" t="s">
        <v>82</v>
      </c>
      <c r="D157" t="s">
        <v>39</v>
      </c>
      <c r="E157" t="s">
        <v>40</v>
      </c>
      <c r="F157" t="str">
        <f>"0004007"</f>
        <v>0004007</v>
      </c>
      <c r="G157">
        <v>1</v>
      </c>
      <c r="H157" t="str">
        <f>"09329948"</f>
        <v>09329948</v>
      </c>
      <c r="I157" t="s">
        <v>84</v>
      </c>
      <c r="J157"/>
      <c r="K157">
        <v>100.0</v>
      </c>
      <c r="L157">
        <v>0.0</v>
      </c>
      <c r="M157"/>
      <c r="N157"/>
      <c r="O157">
        <v>18.0</v>
      </c>
      <c r="P157">
        <v>0.0</v>
      </c>
      <c r="Q157">
        <v>118.0</v>
      </c>
      <c r="R157"/>
      <c r="S157"/>
      <c r="T157"/>
      <c r="U157"/>
      <c r="V157"/>
      <c r="W157">
        <v>18</v>
      </c>
    </row>
    <row r="158" spans="1:23">
      <c r="A158"/>
      <c r="B158" t="s">
        <v>82</v>
      </c>
      <c r="C158" t="s">
        <v>82</v>
      </c>
      <c r="D158" t="s">
        <v>39</v>
      </c>
      <c r="E158" t="s">
        <v>40</v>
      </c>
      <c r="F158" t="str">
        <f>"0004008"</f>
        <v>0004008</v>
      </c>
      <c r="G158">
        <v>1</v>
      </c>
      <c r="H158" t="str">
        <f>"17576672"</f>
        <v>17576672</v>
      </c>
      <c r="I158" t="s">
        <v>85</v>
      </c>
      <c r="J158"/>
      <c r="K158">
        <v>881.36</v>
      </c>
      <c r="L158">
        <v>0.0</v>
      </c>
      <c r="M158"/>
      <c r="N158"/>
      <c r="O158">
        <v>158.64</v>
      </c>
      <c r="P158">
        <v>0.0</v>
      </c>
      <c r="Q158">
        <v>1040.0</v>
      </c>
      <c r="R158"/>
      <c r="S158"/>
      <c r="T158"/>
      <c r="U158"/>
      <c r="V158"/>
      <c r="W158">
        <v>18</v>
      </c>
    </row>
    <row r="159" spans="1:23">
      <c r="A159"/>
      <c r="B159" t="s">
        <v>82</v>
      </c>
      <c r="C159" t="s">
        <v>82</v>
      </c>
      <c r="D159" t="s">
        <v>39</v>
      </c>
      <c r="E159" t="s">
        <v>40</v>
      </c>
      <c r="F159" t="str">
        <f>"0004009"</f>
        <v>0004009</v>
      </c>
      <c r="G159">
        <v>1</v>
      </c>
      <c r="H159" t="str">
        <f>"48308252"</f>
        <v>48308252</v>
      </c>
      <c r="I159" t="s">
        <v>86</v>
      </c>
      <c r="J159"/>
      <c r="K159">
        <v>847.46</v>
      </c>
      <c r="L159">
        <v>0.0</v>
      </c>
      <c r="M159"/>
      <c r="N159"/>
      <c r="O159">
        <v>152.54</v>
      </c>
      <c r="P159">
        <v>0.0</v>
      </c>
      <c r="Q159">
        <v>1000.0</v>
      </c>
      <c r="R159"/>
      <c r="S159"/>
      <c r="T159"/>
      <c r="U159"/>
      <c r="V159"/>
      <c r="W159">
        <v>18</v>
      </c>
    </row>
    <row r="160" spans="1:23">
      <c r="A160"/>
      <c r="B160" t="s">
        <v>82</v>
      </c>
      <c r="C160" t="s">
        <v>82</v>
      </c>
      <c r="D160" t="s">
        <v>39</v>
      </c>
      <c r="E160" t="s">
        <v>40</v>
      </c>
      <c r="F160" t="str">
        <f>"0004010"</f>
        <v>0004010</v>
      </c>
      <c r="G160">
        <v>1</v>
      </c>
      <c r="H160" t="str">
        <f>"16792566"</f>
        <v>16792566</v>
      </c>
      <c r="I160" t="s">
        <v>87</v>
      </c>
      <c r="J160"/>
      <c r="K160">
        <v>444.92</v>
      </c>
      <c r="L160">
        <v>0.0</v>
      </c>
      <c r="M160"/>
      <c r="N160"/>
      <c r="O160">
        <v>80.08</v>
      </c>
      <c r="P160">
        <v>0.0</v>
      </c>
      <c r="Q160">
        <v>525.0</v>
      </c>
      <c r="R160"/>
      <c r="S160"/>
      <c r="T160"/>
      <c r="U160"/>
      <c r="V160"/>
      <c r="W160">
        <v>18</v>
      </c>
    </row>
    <row r="161" spans="1:23">
      <c r="A161"/>
      <c r="B161" t="s">
        <v>82</v>
      </c>
      <c r="C161" t="s">
        <v>82</v>
      </c>
      <c r="D161" t="s">
        <v>33</v>
      </c>
      <c r="E161" t="s">
        <v>34</v>
      </c>
      <c r="F161" t="str">
        <f>"0000279"</f>
        <v>0000279</v>
      </c>
      <c r="G161">
        <v>6</v>
      </c>
      <c r="H161" t="str">
        <f>"20608052870"</f>
        <v>20608052870</v>
      </c>
      <c r="I161" t="s">
        <v>88</v>
      </c>
      <c r="J161"/>
      <c r="K161">
        <v>194.07</v>
      </c>
      <c r="L161">
        <v>0.0</v>
      </c>
      <c r="M161"/>
      <c r="N161"/>
      <c r="O161">
        <v>34.93</v>
      </c>
      <c r="P161">
        <v>0.0</v>
      </c>
      <c r="Q161">
        <v>229.0</v>
      </c>
      <c r="R161"/>
      <c r="S161"/>
      <c r="T161"/>
      <c r="U161"/>
      <c r="V161"/>
      <c r="W161">
        <v>18</v>
      </c>
    </row>
    <row r="162" spans="1:23">
      <c r="A162"/>
      <c r="B162" t="s">
        <v>89</v>
      </c>
      <c r="C162" t="s">
        <v>89</v>
      </c>
      <c r="D162" t="s">
        <v>39</v>
      </c>
      <c r="E162" t="s">
        <v>40</v>
      </c>
      <c r="F162" t="str">
        <f>"0004011"</f>
        <v>0004011</v>
      </c>
      <c r="G162">
        <v>1</v>
      </c>
      <c r="H162" t="str">
        <f>"48308252"</f>
        <v>48308252</v>
      </c>
      <c r="I162" t="s">
        <v>86</v>
      </c>
      <c r="J162"/>
      <c r="K162">
        <v>1110.17</v>
      </c>
      <c r="L162">
        <v>0.0</v>
      </c>
      <c r="M162"/>
      <c r="N162"/>
      <c r="O162">
        <v>199.83</v>
      </c>
      <c r="P162">
        <v>0.0</v>
      </c>
      <c r="Q162">
        <v>1310.0</v>
      </c>
      <c r="R162"/>
      <c r="S162"/>
      <c r="T162"/>
      <c r="U162"/>
      <c r="V162"/>
      <c r="W162">
        <v>18</v>
      </c>
    </row>
    <row r="163" spans="1:23">
      <c r="A163"/>
      <c r="B163" t="s">
        <v>89</v>
      </c>
      <c r="C163" t="s">
        <v>89</v>
      </c>
      <c r="D163" t="s">
        <v>39</v>
      </c>
      <c r="E163" t="s">
        <v>40</v>
      </c>
      <c r="F163" t="str">
        <f>"0004012"</f>
        <v>0004012</v>
      </c>
      <c r="G163">
        <v>1</v>
      </c>
      <c r="H163" t="str">
        <f>"17576672"</f>
        <v>17576672</v>
      </c>
      <c r="I163" t="s">
        <v>85</v>
      </c>
      <c r="J163"/>
      <c r="K163">
        <v>1067.8</v>
      </c>
      <c r="L163">
        <v>0.0</v>
      </c>
      <c r="M163"/>
      <c r="N163"/>
      <c r="O163">
        <v>192.2</v>
      </c>
      <c r="P163">
        <v>0.0</v>
      </c>
      <c r="Q163">
        <v>1260.0</v>
      </c>
      <c r="R163"/>
      <c r="S163"/>
      <c r="T163"/>
      <c r="U163"/>
      <c r="V163"/>
      <c r="W163">
        <v>18</v>
      </c>
    </row>
    <row r="164" spans="1:23">
      <c r="A164"/>
      <c r="B164" t="s">
        <v>89</v>
      </c>
      <c r="C164" t="s">
        <v>89</v>
      </c>
      <c r="D164" t="s">
        <v>39</v>
      </c>
      <c r="E164" t="s">
        <v>40</v>
      </c>
      <c r="F164" t="str">
        <f>"0004013"</f>
        <v>0004013</v>
      </c>
      <c r="G164">
        <v>1</v>
      </c>
      <c r="H164" t="str">
        <f>"00000000"</f>
        <v>00000000</v>
      </c>
      <c r="I164" t="s">
        <v>41</v>
      </c>
      <c r="J164"/>
      <c r="K164">
        <v>330.51</v>
      </c>
      <c r="L164">
        <v>0.0</v>
      </c>
      <c r="M164"/>
      <c r="N164"/>
      <c r="O164">
        <v>59.49</v>
      </c>
      <c r="P164">
        <v>0.0</v>
      </c>
      <c r="Q164">
        <v>390.0</v>
      </c>
      <c r="R164"/>
      <c r="S164"/>
      <c r="T164"/>
      <c r="U164"/>
      <c r="V164"/>
      <c r="W164">
        <v>18</v>
      </c>
    </row>
    <row r="165" spans="1:23">
      <c r="A165"/>
      <c r="B165" t="s">
        <v>89</v>
      </c>
      <c r="C165" t="s">
        <v>89</v>
      </c>
      <c r="D165" t="s">
        <v>39</v>
      </c>
      <c r="E165" t="s">
        <v>40</v>
      </c>
      <c r="F165" t="str">
        <f>"0004014"</f>
        <v>0004014</v>
      </c>
      <c r="G165">
        <v>1</v>
      </c>
      <c r="H165" t="str">
        <f>"00000000"</f>
        <v>00000000</v>
      </c>
      <c r="I165" t="s">
        <v>41</v>
      </c>
      <c r="J165"/>
      <c r="K165">
        <v>368.64</v>
      </c>
      <c r="L165">
        <v>0.0</v>
      </c>
      <c r="M165"/>
      <c r="N165"/>
      <c r="O165">
        <v>66.36</v>
      </c>
      <c r="P165">
        <v>0.0</v>
      </c>
      <c r="Q165">
        <v>435.0</v>
      </c>
      <c r="R165"/>
      <c r="S165"/>
      <c r="T165"/>
      <c r="U165"/>
      <c r="V165"/>
      <c r="W165">
        <v>18</v>
      </c>
    </row>
    <row r="166" spans="1:23">
      <c r="A166"/>
      <c r="B166" t="s">
        <v>89</v>
      </c>
      <c r="C166" t="s">
        <v>89</v>
      </c>
      <c r="D166" t="s">
        <v>39</v>
      </c>
      <c r="E166" t="s">
        <v>40</v>
      </c>
      <c r="F166" t="str">
        <f>"0004015"</f>
        <v>0004015</v>
      </c>
      <c r="G166">
        <v>1</v>
      </c>
      <c r="H166" t="str">
        <f>"17589402"</f>
        <v>17589402</v>
      </c>
      <c r="I166" t="s">
        <v>90</v>
      </c>
      <c r="J166"/>
      <c r="K166">
        <v>63.56</v>
      </c>
      <c r="L166">
        <v>0.0</v>
      </c>
      <c r="M166"/>
      <c r="N166"/>
      <c r="O166">
        <v>11.44</v>
      </c>
      <c r="P166">
        <v>0.0</v>
      </c>
      <c r="Q166">
        <v>75.0</v>
      </c>
      <c r="R166"/>
      <c r="S166"/>
      <c r="T166"/>
      <c r="U166"/>
      <c r="V166"/>
      <c r="W166">
        <v>18</v>
      </c>
    </row>
    <row r="167" spans="1:23">
      <c r="A167"/>
      <c r="B167" t="s">
        <v>89</v>
      </c>
      <c r="C167" t="s">
        <v>89</v>
      </c>
      <c r="D167" t="s">
        <v>39</v>
      </c>
      <c r="E167" t="s">
        <v>40</v>
      </c>
      <c r="F167" t="str">
        <f>"0004016"</f>
        <v>0004016</v>
      </c>
      <c r="G167">
        <v>1</v>
      </c>
      <c r="H167" t="str">
        <f>"17589402"</f>
        <v>17589402</v>
      </c>
      <c r="I167" t="s">
        <v>90</v>
      </c>
      <c r="J167"/>
      <c r="K167">
        <v>7.63</v>
      </c>
      <c r="L167">
        <v>0.0</v>
      </c>
      <c r="M167"/>
      <c r="N167"/>
      <c r="O167">
        <v>1.37</v>
      </c>
      <c r="P167">
        <v>0.0</v>
      </c>
      <c r="Q167">
        <v>9.0</v>
      </c>
      <c r="R167"/>
      <c r="S167"/>
      <c r="T167"/>
      <c r="U167"/>
      <c r="V167"/>
      <c r="W167">
        <v>18</v>
      </c>
    </row>
    <row r="168" spans="1:23">
      <c r="A168"/>
      <c r="B168" t="s">
        <v>91</v>
      </c>
      <c r="C168" t="s">
        <v>91</v>
      </c>
      <c r="D168" t="s">
        <v>39</v>
      </c>
      <c r="E168" t="s">
        <v>40</v>
      </c>
      <c r="F168" t="str">
        <f>"0004017"</f>
        <v>0004017</v>
      </c>
      <c r="G168">
        <v>1</v>
      </c>
      <c r="H168" t="str">
        <f>"32782137"</f>
        <v>32782137</v>
      </c>
      <c r="I168" t="s">
        <v>92</v>
      </c>
      <c r="J168"/>
      <c r="K168">
        <v>1118.64</v>
      </c>
      <c r="L168">
        <v>0.0</v>
      </c>
      <c r="M168"/>
      <c r="N168"/>
      <c r="O168">
        <v>201.36</v>
      </c>
      <c r="P168">
        <v>0.0</v>
      </c>
      <c r="Q168">
        <v>1320.0</v>
      </c>
      <c r="R168"/>
      <c r="S168"/>
      <c r="T168"/>
      <c r="U168"/>
      <c r="V168"/>
      <c r="W168">
        <v>18</v>
      </c>
    </row>
    <row r="169" spans="1:23">
      <c r="A169"/>
      <c r="B169" t="s">
        <v>91</v>
      </c>
      <c r="C169" t="s">
        <v>91</v>
      </c>
      <c r="D169" t="s">
        <v>33</v>
      </c>
      <c r="E169" t="s">
        <v>34</v>
      </c>
      <c r="F169" t="str">
        <f>"0000280"</f>
        <v>0000280</v>
      </c>
      <c r="G169">
        <v>6</v>
      </c>
      <c r="H169" t="str">
        <f>"20605629408"</f>
        <v>20605629408</v>
      </c>
      <c r="I169" t="s">
        <v>38</v>
      </c>
      <c r="J169"/>
      <c r="K169">
        <v>182.2</v>
      </c>
      <c r="L169">
        <v>0.0</v>
      </c>
      <c r="M169"/>
      <c r="N169"/>
      <c r="O169">
        <v>32.8</v>
      </c>
      <c r="P169">
        <v>0.0</v>
      </c>
      <c r="Q169">
        <v>215.0</v>
      </c>
      <c r="R169"/>
      <c r="S169"/>
      <c r="T169"/>
      <c r="U169"/>
      <c r="V169"/>
      <c r="W169">
        <v>18</v>
      </c>
    </row>
    <row r="170" spans="1:23">
      <c r="A170"/>
      <c r="B170" t="s">
        <v>91</v>
      </c>
      <c r="C170" t="s">
        <v>91</v>
      </c>
      <c r="D170" t="s">
        <v>33</v>
      </c>
      <c r="E170" t="s">
        <v>34</v>
      </c>
      <c r="F170" t="str">
        <f>"0000281"</f>
        <v>0000281</v>
      </c>
      <c r="G170">
        <v>6</v>
      </c>
      <c r="H170" t="str">
        <f>"10742444568"</f>
        <v>10742444568</v>
      </c>
      <c r="I170" t="s">
        <v>93</v>
      </c>
      <c r="J170"/>
      <c r="K170">
        <v>572.03</v>
      </c>
      <c r="L170">
        <v>0.0</v>
      </c>
      <c r="M170"/>
      <c r="N170"/>
      <c r="O170">
        <v>102.97</v>
      </c>
      <c r="P170">
        <v>0.0</v>
      </c>
      <c r="Q170">
        <v>675.0</v>
      </c>
      <c r="R170"/>
      <c r="S170"/>
      <c r="T170"/>
      <c r="U170"/>
      <c r="V170"/>
      <c r="W170">
        <v>18</v>
      </c>
    </row>
    <row r="171" spans="1:23">
      <c r="A171"/>
      <c r="B171" t="s">
        <v>91</v>
      </c>
      <c r="C171" t="s">
        <v>91</v>
      </c>
      <c r="D171" t="s">
        <v>39</v>
      </c>
      <c r="E171" t="s">
        <v>40</v>
      </c>
      <c r="F171" t="str">
        <f>"0004018"</f>
        <v>0004018</v>
      </c>
      <c r="G171">
        <v>1</v>
      </c>
      <c r="H171" t="str">
        <f>"41817247"</f>
        <v>41817247</v>
      </c>
      <c r="I171" t="s">
        <v>94</v>
      </c>
      <c r="J171"/>
      <c r="K171">
        <v>1305.08</v>
      </c>
      <c r="L171">
        <v>0.0</v>
      </c>
      <c r="M171"/>
      <c r="N171"/>
      <c r="O171">
        <v>234.92</v>
      </c>
      <c r="P171">
        <v>0.0</v>
      </c>
      <c r="Q171">
        <v>1540.0</v>
      </c>
      <c r="R171"/>
      <c r="S171"/>
      <c r="T171"/>
      <c r="U171"/>
      <c r="V171"/>
      <c r="W171">
        <v>18</v>
      </c>
    </row>
    <row r="172" spans="1:23">
      <c r="A172"/>
      <c r="B172" t="s">
        <v>91</v>
      </c>
      <c r="C172" t="s">
        <v>91</v>
      </c>
      <c r="D172" t="s">
        <v>39</v>
      </c>
      <c r="E172" t="s">
        <v>40</v>
      </c>
      <c r="F172" t="str">
        <f>"0004019"</f>
        <v>0004019</v>
      </c>
      <c r="G172">
        <v>1</v>
      </c>
      <c r="H172" t="str">
        <f>"40518308"</f>
        <v>40518308</v>
      </c>
      <c r="I172" t="s">
        <v>79</v>
      </c>
      <c r="J172"/>
      <c r="K172">
        <v>1254.24</v>
      </c>
      <c r="L172">
        <v>0.0</v>
      </c>
      <c r="M172"/>
      <c r="N172"/>
      <c r="O172">
        <v>225.76</v>
      </c>
      <c r="P172">
        <v>0.0</v>
      </c>
      <c r="Q172">
        <v>1480.0</v>
      </c>
      <c r="R172"/>
      <c r="S172"/>
      <c r="T172"/>
      <c r="U172"/>
      <c r="V172"/>
      <c r="W172">
        <v>18</v>
      </c>
    </row>
    <row r="173" spans="1:23">
      <c r="A173"/>
      <c r="B173" t="s">
        <v>91</v>
      </c>
      <c r="C173" t="s">
        <v>91</v>
      </c>
      <c r="D173" t="s">
        <v>39</v>
      </c>
      <c r="E173" t="s">
        <v>40</v>
      </c>
      <c r="F173" t="str">
        <f>"0004020"</f>
        <v>0004020</v>
      </c>
      <c r="G173">
        <v>1</v>
      </c>
      <c r="H173" t="str">
        <f>"33795434"</f>
        <v>33795434</v>
      </c>
      <c r="I173" t="s">
        <v>95</v>
      </c>
      <c r="J173"/>
      <c r="K173">
        <v>1262.71</v>
      </c>
      <c r="L173">
        <v>0.0</v>
      </c>
      <c r="M173"/>
      <c r="N173"/>
      <c r="O173">
        <v>227.29</v>
      </c>
      <c r="P173">
        <v>0.0</v>
      </c>
      <c r="Q173">
        <v>1490.0</v>
      </c>
      <c r="R173"/>
      <c r="S173"/>
      <c r="T173"/>
      <c r="U173"/>
      <c r="V173"/>
      <c r="W173">
        <v>18</v>
      </c>
    </row>
    <row r="174" spans="1:23">
      <c r="A174"/>
      <c r="B174" t="s">
        <v>91</v>
      </c>
      <c r="C174" t="s">
        <v>91</v>
      </c>
      <c r="D174" t="s">
        <v>39</v>
      </c>
      <c r="E174" t="s">
        <v>40</v>
      </c>
      <c r="F174" t="str">
        <f>"0004021"</f>
        <v>0004021</v>
      </c>
      <c r="G174">
        <v>1</v>
      </c>
      <c r="H174" t="str">
        <f>"48308252"</f>
        <v>48308252</v>
      </c>
      <c r="I174" t="s">
        <v>86</v>
      </c>
      <c r="J174"/>
      <c r="K174">
        <v>1050.85</v>
      </c>
      <c r="L174">
        <v>0.0</v>
      </c>
      <c r="M174"/>
      <c r="N174"/>
      <c r="O174">
        <v>189.15</v>
      </c>
      <c r="P174">
        <v>0.0</v>
      </c>
      <c r="Q174">
        <v>1240.0</v>
      </c>
      <c r="R174"/>
      <c r="S174"/>
      <c r="T174"/>
      <c r="U174"/>
      <c r="V174"/>
      <c r="W174">
        <v>18</v>
      </c>
    </row>
    <row r="175" spans="1:23">
      <c r="A175"/>
      <c r="B175" t="s">
        <v>91</v>
      </c>
      <c r="C175" t="s">
        <v>91</v>
      </c>
      <c r="D175" t="s">
        <v>39</v>
      </c>
      <c r="E175" t="s">
        <v>40</v>
      </c>
      <c r="F175" t="str">
        <f>"0004022"</f>
        <v>0004022</v>
      </c>
      <c r="G175">
        <v>1</v>
      </c>
      <c r="H175" t="str">
        <f>"44692186"</f>
        <v>44692186</v>
      </c>
      <c r="I175" t="s">
        <v>57</v>
      </c>
      <c r="J175"/>
      <c r="K175">
        <v>228.81</v>
      </c>
      <c r="L175">
        <v>0.0</v>
      </c>
      <c r="M175"/>
      <c r="N175"/>
      <c r="O175">
        <v>41.19</v>
      </c>
      <c r="P175">
        <v>0.0</v>
      </c>
      <c r="Q175">
        <v>270.0</v>
      </c>
      <c r="R175"/>
      <c r="S175"/>
      <c r="T175"/>
      <c r="U175"/>
      <c r="V175"/>
      <c r="W175">
        <v>18</v>
      </c>
    </row>
    <row r="176" spans="1:23">
      <c r="A176"/>
      <c r="B176" t="s">
        <v>96</v>
      </c>
      <c r="C176" t="s">
        <v>96</v>
      </c>
      <c r="D176" t="s">
        <v>33</v>
      </c>
      <c r="E176" t="s">
        <v>34</v>
      </c>
      <c r="F176" t="str">
        <f>"0000282"</f>
        <v>0000282</v>
      </c>
      <c r="G176">
        <v>6</v>
      </c>
      <c r="H176" t="str">
        <f>"20487515125"</f>
        <v>20487515125</v>
      </c>
      <c r="I176" t="s">
        <v>97</v>
      </c>
      <c r="J176"/>
      <c r="K176">
        <v>93.22</v>
      </c>
      <c r="L176">
        <v>0.0</v>
      </c>
      <c r="M176"/>
      <c r="N176"/>
      <c r="O176">
        <v>16.78</v>
      </c>
      <c r="P176">
        <v>0.0</v>
      </c>
      <c r="Q176">
        <v>110.0</v>
      </c>
      <c r="R176"/>
      <c r="S176"/>
      <c r="T176"/>
      <c r="U176"/>
      <c r="V176"/>
      <c r="W176">
        <v>18</v>
      </c>
    </row>
    <row r="177" spans="1:23">
      <c r="A177"/>
      <c r="B177" t="s">
        <v>96</v>
      </c>
      <c r="C177" t="s">
        <v>96</v>
      </c>
      <c r="D177" t="s">
        <v>39</v>
      </c>
      <c r="E177" t="s">
        <v>40</v>
      </c>
      <c r="F177" t="str">
        <f>"0004023"</f>
        <v>0004023</v>
      </c>
      <c r="G177">
        <v>1</v>
      </c>
      <c r="H177" t="str">
        <f>"00000000"</f>
        <v>00000000</v>
      </c>
      <c r="I177" t="s">
        <v>41</v>
      </c>
      <c r="J177"/>
      <c r="K177">
        <v>32.2</v>
      </c>
      <c r="L177">
        <v>0.0</v>
      </c>
      <c r="M177"/>
      <c r="N177"/>
      <c r="O177">
        <v>5.8</v>
      </c>
      <c r="P177">
        <v>0.0</v>
      </c>
      <c r="Q177">
        <v>38.0</v>
      </c>
      <c r="R177"/>
      <c r="S177"/>
      <c r="T177"/>
      <c r="U177"/>
      <c r="V177"/>
      <c r="W177">
        <v>18</v>
      </c>
    </row>
    <row r="178" spans="1:23">
      <c r="A178"/>
      <c r="B178" t="s">
        <v>98</v>
      </c>
      <c r="C178" t="s">
        <v>98</v>
      </c>
      <c r="D178" t="s">
        <v>39</v>
      </c>
      <c r="E178" t="s">
        <v>40</v>
      </c>
      <c r="F178" t="str">
        <f>"0004024"</f>
        <v>0004024</v>
      </c>
      <c r="G178">
        <v>1</v>
      </c>
      <c r="H178" t="str">
        <f>"73331907"</f>
        <v>73331907</v>
      </c>
      <c r="I178" t="s">
        <v>99</v>
      </c>
      <c r="J178"/>
      <c r="K178">
        <v>694.92</v>
      </c>
      <c r="L178">
        <v>0.0</v>
      </c>
      <c r="M178"/>
      <c r="N178"/>
      <c r="O178">
        <v>125.08</v>
      </c>
      <c r="P178">
        <v>0.0</v>
      </c>
      <c r="Q178">
        <v>820.0</v>
      </c>
      <c r="R178"/>
      <c r="S178"/>
      <c r="T178"/>
      <c r="U178"/>
      <c r="V178"/>
      <c r="W178">
        <v>18</v>
      </c>
    </row>
    <row r="179" spans="1:23">
      <c r="A179"/>
      <c r="B179" t="s">
        <v>98</v>
      </c>
      <c r="C179" t="s">
        <v>98</v>
      </c>
      <c r="D179" t="s">
        <v>39</v>
      </c>
      <c r="E179" t="s">
        <v>40</v>
      </c>
      <c r="F179" t="str">
        <f>"0004025"</f>
        <v>0004025</v>
      </c>
      <c r="G179">
        <v>1</v>
      </c>
      <c r="H179" t="str">
        <f>"70063431"</f>
        <v>70063431</v>
      </c>
      <c r="I179" t="s">
        <v>100</v>
      </c>
      <c r="J179"/>
      <c r="K179">
        <v>868.64</v>
      </c>
      <c r="L179">
        <v>0.0</v>
      </c>
      <c r="M179"/>
      <c r="N179"/>
      <c r="O179">
        <v>156.36</v>
      </c>
      <c r="P179">
        <v>0.0</v>
      </c>
      <c r="Q179">
        <v>1025.0</v>
      </c>
      <c r="R179"/>
      <c r="S179"/>
      <c r="T179"/>
      <c r="U179"/>
      <c r="V179"/>
      <c r="W179">
        <v>18</v>
      </c>
    </row>
    <row r="180" spans="1:23">
      <c r="A180"/>
      <c r="B180" t="s">
        <v>98</v>
      </c>
      <c r="C180" t="s">
        <v>98</v>
      </c>
      <c r="D180" t="s">
        <v>39</v>
      </c>
      <c r="E180" t="s">
        <v>40</v>
      </c>
      <c r="F180" t="str">
        <f>"0004026"</f>
        <v>0004026</v>
      </c>
      <c r="G180">
        <v>1</v>
      </c>
      <c r="H180" t="str">
        <f>"48071159"</f>
        <v>48071159</v>
      </c>
      <c r="I180" t="s">
        <v>101</v>
      </c>
      <c r="J180"/>
      <c r="K180">
        <v>788.14</v>
      </c>
      <c r="L180">
        <v>0.0</v>
      </c>
      <c r="M180"/>
      <c r="N180"/>
      <c r="O180">
        <v>141.86</v>
      </c>
      <c r="P180">
        <v>0.0</v>
      </c>
      <c r="Q180">
        <v>930.0</v>
      </c>
      <c r="R180"/>
      <c r="S180"/>
      <c r="T180"/>
      <c r="U180"/>
      <c r="V180"/>
      <c r="W180">
        <v>18</v>
      </c>
    </row>
    <row r="181" spans="1:23">
      <c r="A181"/>
      <c r="B181" t="s">
        <v>98</v>
      </c>
      <c r="C181" t="s">
        <v>98</v>
      </c>
      <c r="D181" t="s">
        <v>39</v>
      </c>
      <c r="E181" t="s">
        <v>40</v>
      </c>
      <c r="F181" t="str">
        <f>"0004027"</f>
        <v>0004027</v>
      </c>
      <c r="G181">
        <v>1</v>
      </c>
      <c r="H181" t="str">
        <f>"48071159"</f>
        <v>48071159</v>
      </c>
      <c r="I181" t="s">
        <v>101</v>
      </c>
      <c r="J181"/>
      <c r="K181">
        <v>2033.9</v>
      </c>
      <c r="L181">
        <v>0.0</v>
      </c>
      <c r="M181"/>
      <c r="N181"/>
      <c r="O181">
        <v>366.1</v>
      </c>
      <c r="P181">
        <v>0.0</v>
      </c>
      <c r="Q181">
        <v>2400.0</v>
      </c>
      <c r="R181"/>
      <c r="S181"/>
      <c r="T181"/>
      <c r="U181"/>
      <c r="V181"/>
      <c r="W181">
        <v>18</v>
      </c>
    </row>
    <row r="182" spans="1:23">
      <c r="A182"/>
      <c r="B182" t="s">
        <v>98</v>
      </c>
      <c r="C182" t="s">
        <v>98</v>
      </c>
      <c r="D182" t="s">
        <v>39</v>
      </c>
      <c r="E182" t="s">
        <v>40</v>
      </c>
      <c r="F182" t="str">
        <f>"0004028"</f>
        <v>0004028</v>
      </c>
      <c r="G182">
        <v>1</v>
      </c>
      <c r="H182" t="str">
        <f>"27720856"</f>
        <v>27720856</v>
      </c>
      <c r="I182" t="s">
        <v>102</v>
      </c>
      <c r="J182"/>
      <c r="K182">
        <v>2033.9</v>
      </c>
      <c r="L182">
        <v>0.0</v>
      </c>
      <c r="M182"/>
      <c r="N182"/>
      <c r="O182">
        <v>366.1</v>
      </c>
      <c r="P182">
        <v>0.0</v>
      </c>
      <c r="Q182">
        <v>2400.0</v>
      </c>
      <c r="R182"/>
      <c r="S182"/>
      <c r="T182"/>
      <c r="U182"/>
      <c r="V182"/>
      <c r="W182">
        <v>18</v>
      </c>
    </row>
    <row r="183" spans="1:23">
      <c r="A183"/>
      <c r="B183" t="s">
        <v>98</v>
      </c>
      <c r="C183" t="s">
        <v>98</v>
      </c>
      <c r="D183" t="s">
        <v>39</v>
      </c>
      <c r="E183" t="s">
        <v>40</v>
      </c>
      <c r="F183" t="str">
        <f>"0004029"</f>
        <v>0004029</v>
      </c>
      <c r="G183">
        <v>1</v>
      </c>
      <c r="H183" t="str">
        <f>"45849499"</f>
        <v>45849499</v>
      </c>
      <c r="I183" t="s">
        <v>103</v>
      </c>
      <c r="J183"/>
      <c r="K183">
        <v>2033.9</v>
      </c>
      <c r="L183">
        <v>0.0</v>
      </c>
      <c r="M183"/>
      <c r="N183"/>
      <c r="O183">
        <v>366.1</v>
      </c>
      <c r="P183">
        <v>0.0</v>
      </c>
      <c r="Q183">
        <v>2400.0</v>
      </c>
      <c r="R183"/>
      <c r="S183"/>
      <c r="T183"/>
      <c r="U183"/>
      <c r="V183"/>
      <c r="W183">
        <v>18</v>
      </c>
    </row>
    <row r="184" spans="1:23">
      <c r="A184"/>
      <c r="B184" t="s">
        <v>98</v>
      </c>
      <c r="C184" t="s">
        <v>98</v>
      </c>
      <c r="D184" t="s">
        <v>39</v>
      </c>
      <c r="E184" t="s">
        <v>40</v>
      </c>
      <c r="F184" t="str">
        <f>"0004030"</f>
        <v>0004030</v>
      </c>
      <c r="G184">
        <v>1</v>
      </c>
      <c r="H184" t="str">
        <f>"45849499"</f>
        <v>45849499</v>
      </c>
      <c r="I184" t="s">
        <v>103</v>
      </c>
      <c r="J184"/>
      <c r="K184">
        <v>2093.22</v>
      </c>
      <c r="L184">
        <v>0.0</v>
      </c>
      <c r="M184"/>
      <c r="N184"/>
      <c r="O184">
        <v>376.78</v>
      </c>
      <c r="P184">
        <v>0.0</v>
      </c>
      <c r="Q184">
        <v>2470.0</v>
      </c>
      <c r="R184"/>
      <c r="S184"/>
      <c r="T184"/>
      <c r="U184"/>
      <c r="V184"/>
      <c r="W184">
        <v>18</v>
      </c>
    </row>
    <row r="185" spans="1:23">
      <c r="A185"/>
      <c r="B185" t="s">
        <v>104</v>
      </c>
      <c r="C185" t="s">
        <v>104</v>
      </c>
      <c r="D185" t="s">
        <v>33</v>
      </c>
      <c r="E185" t="s">
        <v>34</v>
      </c>
      <c r="F185" t="str">
        <f>"0000283"</f>
        <v>0000283</v>
      </c>
      <c r="G185">
        <v>6</v>
      </c>
      <c r="H185" t="str">
        <f>"20608477498"</f>
        <v>20608477498</v>
      </c>
      <c r="I185" t="s">
        <v>105</v>
      </c>
      <c r="J185"/>
      <c r="K185">
        <v>55.93</v>
      </c>
      <c r="L185">
        <v>0.0</v>
      </c>
      <c r="M185"/>
      <c r="N185"/>
      <c r="O185">
        <v>10.07</v>
      </c>
      <c r="P185">
        <v>0.0</v>
      </c>
      <c r="Q185">
        <v>66.0</v>
      </c>
      <c r="R185"/>
      <c r="S185"/>
      <c r="T185"/>
      <c r="U185"/>
      <c r="V185"/>
      <c r="W185">
        <v>18</v>
      </c>
    </row>
    <row r="186" spans="1:23">
      <c r="A186"/>
      <c r="B186" t="s">
        <v>104</v>
      </c>
      <c r="C186" t="s">
        <v>104</v>
      </c>
      <c r="D186" t="s">
        <v>39</v>
      </c>
      <c r="E186" t="s">
        <v>40</v>
      </c>
      <c r="F186" t="str">
        <f>"0004031"</f>
        <v>0004031</v>
      </c>
      <c r="G186">
        <v>1</v>
      </c>
      <c r="H186" t="str">
        <f>"00000000"</f>
        <v>00000000</v>
      </c>
      <c r="I186" t="s">
        <v>41</v>
      </c>
      <c r="J186"/>
      <c r="K186">
        <v>440.68</v>
      </c>
      <c r="L186">
        <v>0.0</v>
      </c>
      <c r="M186"/>
      <c r="N186"/>
      <c r="O186">
        <v>79.32</v>
      </c>
      <c r="P186">
        <v>0.0</v>
      </c>
      <c r="Q186">
        <v>520.0</v>
      </c>
      <c r="R186"/>
      <c r="S186"/>
      <c r="T186"/>
      <c r="U186"/>
      <c r="V186"/>
      <c r="W186">
        <v>18</v>
      </c>
    </row>
    <row r="187" spans="1:23">
      <c r="A187"/>
      <c r="B187" t="s">
        <v>98</v>
      </c>
      <c r="C187" t="s">
        <v>98</v>
      </c>
      <c r="D187" t="s">
        <v>106</v>
      </c>
      <c r="E187" t="s">
        <v>40</v>
      </c>
      <c r="F187" t="str">
        <f>"0000015"</f>
        <v>0000015</v>
      </c>
      <c r="G187">
        <v>1</v>
      </c>
      <c r="H187" t="str">
        <f>"48071159"</f>
        <v>48071159</v>
      </c>
      <c r="I187" t="s">
        <v>101</v>
      </c>
      <c r="J187"/>
      <c r="K187">
        <v>-788.14</v>
      </c>
      <c r="L187">
        <v>0.0</v>
      </c>
      <c r="M187"/>
      <c r="N187"/>
      <c r="O187">
        <v>-141.86</v>
      </c>
      <c r="P187">
        <v>0.0</v>
      </c>
      <c r="Q187">
        <v>-930.0</v>
      </c>
      <c r="R187"/>
      <c r="S187" t="s">
        <v>98</v>
      </c>
      <c r="T187" t="s">
        <v>39</v>
      </c>
      <c r="U187" t="s">
        <v>40</v>
      </c>
      <c r="V187" t="s">
        <v>107</v>
      </c>
      <c r="W187">
        <v>18</v>
      </c>
    </row>
    <row r="188" spans="1:23">
      <c r="A188"/>
      <c r="B188" t="s">
        <v>98</v>
      </c>
      <c r="C188" t="s">
        <v>98</v>
      </c>
      <c r="D188" t="s">
        <v>106</v>
      </c>
      <c r="E188" t="s">
        <v>40</v>
      </c>
      <c r="F188" t="str">
        <f>"0000016"</f>
        <v>0000016</v>
      </c>
      <c r="G188">
        <v>1</v>
      </c>
      <c r="H188" t="str">
        <f>"45849499"</f>
        <v>45849499</v>
      </c>
      <c r="I188" t="s">
        <v>103</v>
      </c>
      <c r="J188"/>
      <c r="K188">
        <v>-2033.9</v>
      </c>
      <c r="L188">
        <v>0.0</v>
      </c>
      <c r="M188"/>
      <c r="N188"/>
      <c r="O188">
        <v>-366.1</v>
      </c>
      <c r="P188">
        <v>0.0</v>
      </c>
      <c r="Q188">
        <v>-2400.0</v>
      </c>
      <c r="R188"/>
      <c r="S188" t="s">
        <v>98</v>
      </c>
      <c r="T188" t="s">
        <v>39</v>
      </c>
      <c r="U188" t="s">
        <v>40</v>
      </c>
      <c r="V188" t="s">
        <v>108</v>
      </c>
      <c r="W188">
        <v>18</v>
      </c>
    </row>
    <row r="189" spans="1:23">
      <c r="A189"/>
      <c r="B189" t="s">
        <v>104</v>
      </c>
      <c r="C189" t="s">
        <v>104</v>
      </c>
      <c r="D189" t="s">
        <v>106</v>
      </c>
      <c r="E189" t="s">
        <v>40</v>
      </c>
      <c r="F189" t="str">
        <f>"0000017"</f>
        <v>0000017</v>
      </c>
      <c r="G189">
        <v>1</v>
      </c>
      <c r="H189" t="str">
        <f>"00000000"</f>
        <v>00000000</v>
      </c>
      <c r="I189" t="s">
        <v>41</v>
      </c>
      <c r="J189"/>
      <c r="K189">
        <v>-440.68</v>
      </c>
      <c r="L189">
        <v>0.0</v>
      </c>
      <c r="M189"/>
      <c r="N189"/>
      <c r="O189">
        <v>-79.32</v>
      </c>
      <c r="P189">
        <v>0.0</v>
      </c>
      <c r="Q189">
        <v>-520.0</v>
      </c>
      <c r="R189"/>
      <c r="S189" t="s">
        <v>104</v>
      </c>
      <c r="T189" t="s">
        <v>39</v>
      </c>
      <c r="U189" t="s">
        <v>40</v>
      </c>
      <c r="V189" t="s">
        <v>109</v>
      </c>
      <c r="W18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2022-03-05T08:13:01-06:00</dcterms:created>
  <dcterms:modified xsi:type="dcterms:W3CDTF">2022-03-05T08:13:01-06:00</dcterms:modified>
  <dc:title>Untitled Spreadsheet</dc:title>
  <dc:description/>
  <dc:subject/>
  <cp:keywords/>
  <cp:category/>
</cp:coreProperties>
</file>