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<sst xmlns="http://schemas.openxmlformats.org/spreadsheetml/2006/main" uniqueCount="104">
  <si>
    <t>REPORTE DE VENTAS</t>
  </si>
  <si>
    <t>FECHA DE REPORTE:</t>
  </si>
  <si>
    <t>16/05/2022</t>
  </si>
  <si>
    <t>CRITERIO DE FILTRO:</t>
  </si>
  <si>
    <t>RANGO DE FECHAS:</t>
  </si>
  <si>
    <t>Desde 01/04/2022 hasta 30/04/2022</t>
  </si>
  <si>
    <t>TIPO DE DOCUMENTO:</t>
  </si>
  <si>
    <t>EMPRESA (SUCURSAL):</t>
  </si>
  <si>
    <t>AURAZO SANCHEZ MARIA AURORA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</si>
  <si>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</si>
  <si>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</si>
  <si>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</si>
  <si>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</si>
  <si>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</si>
  <si>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</si>
  <si>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</si>
  <si>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</si>
  <si>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</si>
  <si>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</si>
  <si>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</si>
  <si>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</si>
  <si>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</si>
  <si>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</si>
  <si>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</si>
  <si>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</si>
  <si>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</si>
  <si>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</si>
  <si>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</si>
  <si>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</si>
  <si>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</si>
  <si>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</si>
  <si>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</si>
  <si>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01/04/2022</t>
  </si>
  <si>
    <t>03</t>
  </si>
  <si>
    <t>B001</t>
  </si>
  <si>
    <t xml:space="preserve">MUNICIPALIDAD CP LA CAPILLA CENTRAL </t>
  </si>
  <si>
    <t xml:space="preserve">AUGUSTO PAZ </t>
  </si>
  <si>
    <t>01</t>
  </si>
  <si>
    <t>F001</t>
  </si>
  <si>
    <t>MULTISERVICIOS BUSSINES C&amp; R</t>
  </si>
  <si>
    <t>ANDRADE GUEVARA HUGO CESAR</t>
  </si>
  <si>
    <t>02/04/2022</t>
  </si>
  <si>
    <t>SABORCITO PIURANO S.A.C.</t>
  </si>
  <si>
    <t>LOPEZ LINARES LEANDER HIBAM</t>
  </si>
  <si>
    <t>ELDA GOYCOCHEA MEJIA</t>
  </si>
  <si>
    <t>HUGO SANCHEZ BAZAN</t>
  </si>
  <si>
    <t>LILIANA GOYCOCHEA MEJIA</t>
  </si>
  <si>
    <t>04/04/2022</t>
  </si>
  <si>
    <t>EL PEDREGAL PERU S.A.C.</t>
  </si>
  <si>
    <t>VIMALCA E.I.R.L.</t>
  </si>
  <si>
    <t>ALMENDRA SOSA SANTISTEBAN</t>
  </si>
  <si>
    <t>CENTRO COMERCIAL JESSY DE JOSE DARIO SRL</t>
  </si>
  <si>
    <t>05/04/2022</t>
  </si>
  <si>
    <t>CORPORACION EM SAC</t>
  </si>
  <si>
    <t>SERVIFOM S.A.C.</t>
  </si>
  <si>
    <t>08/04/2022</t>
  </si>
  <si>
    <t>VARIOS</t>
  </si>
  <si>
    <t xml:space="preserve">VIOLETA CONTRERAS </t>
  </si>
  <si>
    <t xml:space="preserve">MARINA MEJIA SAAVEDRA </t>
  </si>
  <si>
    <t>LUIS CUBAS LIAS</t>
  </si>
  <si>
    <t xml:space="preserve"> INVERSIONES TANTALEAN CAYOTOPA E.I.R.L.</t>
  </si>
  <si>
    <t>09/04/2022</t>
  </si>
  <si>
    <t>INSTITUCION EDUCATIVA 82757</t>
  </si>
  <si>
    <t xml:space="preserve">DIANA HERNANDEZ HUAMAN </t>
  </si>
  <si>
    <t>11/04/2022</t>
  </si>
  <si>
    <t xml:space="preserve">CONDOMINIO COSTA DEL PACIFICO PIMENTEL </t>
  </si>
  <si>
    <t>MATILDE CORDOVA HERNANDEZ</t>
  </si>
  <si>
    <t xml:space="preserve">DENER YOVERA VELASQUEZ </t>
  </si>
  <si>
    <t>12/04/2022</t>
  </si>
  <si>
    <t>FRANCISCO SANCHEZ VILCABANA</t>
  </si>
  <si>
    <t>DO JEANS E.I.R.L</t>
  </si>
  <si>
    <t>13/04/2022</t>
  </si>
  <si>
    <t>I.E 829106</t>
  </si>
  <si>
    <t>TORRES SANDOVAL FRANK DAVID</t>
  </si>
  <si>
    <t>14/04/2022</t>
  </si>
  <si>
    <t>IVAN ESCOBEDO ROJAS</t>
  </si>
  <si>
    <t>ZAVALETA JULCA NELLY</t>
  </si>
  <si>
    <t>19/04/2022</t>
  </si>
  <si>
    <t>NEGOCIACIONES CYNSALKA S.A.C. - CYNSALKA S.A.C.</t>
  </si>
  <si>
    <t>CONCESIONARIA DEL NORTE S.R.L.</t>
  </si>
  <si>
    <t>21/04/2022</t>
  </si>
  <si>
    <t>ALICORP SAA</t>
  </si>
  <si>
    <t>NELSON ANTONIO RAMOS BARON</t>
  </si>
  <si>
    <t>25/04/2022</t>
  </si>
  <si>
    <t>TARA RESTO BAR SOCIEDAD ANONIMA CERRADA</t>
  </si>
  <si>
    <t>REPUESTOS NEW LID  SRL</t>
  </si>
  <si>
    <t>26/04/2022</t>
  </si>
  <si>
    <t xml:space="preserve">CRISTIAN BECERRA </t>
  </si>
  <si>
    <t>CONCESION VALLE DEL ZAÃA S.A.</t>
  </si>
  <si>
    <t>DOMINGUEZ PEÃA DE GUERRERO ELENA</t>
  </si>
  <si>
    <t>CONSORCIO SELECTO DEL NORTE EMPRESA INDIVIDUAL DE RESPONSABILIDAD LIMITADA</t>
  </si>
  <si>
    <t>28/04/2022</t>
  </si>
  <si>
    <t>DISTRIBUCIONES PIMENTEL SRL</t>
  </si>
  <si>
    <t>AGIP GAMONAL IRIS GEORGINA</t>
  </si>
  <si>
    <t>29/04/2022</t>
  </si>
  <si>
    <t>PIZARRO CORREA LILIANA DEL PILAR</t>
  </si>
  <si>
    <t xml:space="preserve">ALEXANDER HUAMAN HINOSTROZA </t>
  </si>
  <si>
    <t>QUINDE CHINCHAY NESTOR</t>
  </si>
  <si>
    <t>ASOCIACION DE PROCESADORES ARTESANALES DE PRODUCTOS PESQUEROS DEL CEPPAR SANTA ROSA</t>
  </si>
  <si>
    <t>JOSE MARIA GUIMAREY QUEVEDO</t>
  </si>
  <si>
    <t>07</t>
  </si>
  <si>
    <t>0000316</t>
  </si>
  <si>
    <t>0004076</t>
  </si>
  <si>
    <t>0000327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</si>
</sst>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7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"0004057"</f>
        <v>0004057</v>
      </c>
      <c r="G8">
        <v>1</v>
      </c>
      <c r="H8" t="str">
        <f>"01010101"</f>
        <v>01010101</v>
      </c>
      <c r="I8" t="s">
        <v>35</v>
      </c>
      <c r="J8"/>
      <c r="K8">
        <v>25.42</v>
      </c>
      <c r="L8">
        <v>0.0</v>
      </c>
      <c r="M8"/>
      <c r="N8"/>
      <c r="O8">
        <v>4.58</v>
      </c>
      <c r="P8">
        <v>0.0</v>
      </c>
      <c r="Q8">
        <v>30.0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"0004058"</f>
        <v>0004058</v>
      </c>
      <c r="G9">
        <v>1</v>
      </c>
      <c r="H9" t="str">
        <f>"43616474"</f>
        <v>43616474</v>
      </c>
      <c r="I9" t="s">
        <v>36</v>
      </c>
      <c r="J9"/>
      <c r="K9">
        <v>12.29</v>
      </c>
      <c r="L9">
        <v>0.0</v>
      </c>
      <c r="M9"/>
      <c r="N9"/>
      <c r="O9">
        <v>2.21</v>
      </c>
      <c r="P9">
        <v>0.0</v>
      </c>
      <c r="Q9">
        <v>14.5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37</v>
      </c>
      <c r="E10" t="s">
        <v>38</v>
      </c>
      <c r="F10" t="str">
        <f>"0000313"</f>
        <v>0000313</v>
      </c>
      <c r="G10">
        <v>6</v>
      </c>
      <c r="H10" t="str">
        <f>"20605629408"</f>
        <v>20605629408</v>
      </c>
      <c r="I10" t="s">
        <v>39</v>
      </c>
      <c r="J10"/>
      <c r="K10">
        <v>1103.81</v>
      </c>
      <c r="L10">
        <v>0.0</v>
      </c>
      <c r="M10"/>
      <c r="N10"/>
      <c r="O10">
        <v>198.69</v>
      </c>
      <c r="P10">
        <v>0.0</v>
      </c>
      <c r="Q10">
        <v>1302.5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37</v>
      </c>
      <c r="E11" t="s">
        <v>38</v>
      </c>
      <c r="F11" t="str">
        <f>"0000314"</f>
        <v>0000314</v>
      </c>
      <c r="G11">
        <v>6</v>
      </c>
      <c r="H11" t="str">
        <f>"10410762566"</f>
        <v>10410762566</v>
      </c>
      <c r="I11" t="s">
        <v>40</v>
      </c>
      <c r="J11"/>
      <c r="K11">
        <v>33.22</v>
      </c>
      <c r="L11">
        <v>0.0</v>
      </c>
      <c r="M11"/>
      <c r="N11"/>
      <c r="O11">
        <v>5.98</v>
      </c>
      <c r="P11">
        <v>0.0</v>
      </c>
      <c r="Q11">
        <v>39.2</v>
      </c>
      <c r="R11"/>
      <c r="S11"/>
      <c r="T11"/>
      <c r="U11"/>
      <c r="V11"/>
      <c r="W11">
        <v>18</v>
      </c>
    </row>
    <row r="12" spans="1:23">
      <c r="A12"/>
      <c r="B12" t="s">
        <v>41</v>
      </c>
      <c r="C12" t="s">
        <v>41</v>
      </c>
      <c r="D12" t="s">
        <v>37</v>
      </c>
      <c r="E12" t="s">
        <v>38</v>
      </c>
      <c r="F12" t="str">
        <f>"0000315"</f>
        <v>0000315</v>
      </c>
      <c r="G12">
        <v>6</v>
      </c>
      <c r="H12" t="str">
        <f>"20605018247"</f>
        <v>20605018247</v>
      </c>
      <c r="I12" t="s">
        <v>42</v>
      </c>
      <c r="J12"/>
      <c r="K12">
        <v>911.02</v>
      </c>
      <c r="L12">
        <v>0.0</v>
      </c>
      <c r="M12"/>
      <c r="N12"/>
      <c r="O12">
        <v>163.98</v>
      </c>
      <c r="P12">
        <v>0.0</v>
      </c>
      <c r="Q12">
        <v>1075.0</v>
      </c>
      <c r="R12"/>
      <c r="S12"/>
      <c r="T12"/>
      <c r="U12"/>
      <c r="V12"/>
      <c r="W12">
        <v>18</v>
      </c>
    </row>
    <row r="13" spans="1:23">
      <c r="A13"/>
      <c r="B13" t="s">
        <v>41</v>
      </c>
      <c r="C13" t="s">
        <v>41</v>
      </c>
      <c r="D13" t="s">
        <v>37</v>
      </c>
      <c r="E13" t="s">
        <v>38</v>
      </c>
      <c r="F13" t="str">
        <f>"0000316"</f>
        <v>0000316</v>
      </c>
      <c r="G13">
        <v>6</v>
      </c>
      <c r="H13" t="str">
        <f>"10174502647"</f>
        <v>10174502647</v>
      </c>
      <c r="I13" t="s">
        <v>43</v>
      </c>
      <c r="J13"/>
      <c r="K13">
        <v>406.78</v>
      </c>
      <c r="L13">
        <v>0.0</v>
      </c>
      <c r="M13"/>
      <c r="N13"/>
      <c r="O13">
        <v>73.22</v>
      </c>
      <c r="P13">
        <v>0.0</v>
      </c>
      <c r="Q13">
        <v>480.0</v>
      </c>
      <c r="R13"/>
      <c r="S13"/>
      <c r="T13"/>
      <c r="U13"/>
      <c r="V13"/>
      <c r="W13">
        <v>18</v>
      </c>
    </row>
    <row r="14" spans="1:23">
      <c r="A14"/>
      <c r="B14" t="s">
        <v>41</v>
      </c>
      <c r="C14" t="s">
        <v>41</v>
      </c>
      <c r="D14" t="s">
        <v>33</v>
      </c>
      <c r="E14" t="s">
        <v>34</v>
      </c>
      <c r="F14" t="str">
        <f>"0004059"</f>
        <v>0004059</v>
      </c>
      <c r="G14">
        <v>1</v>
      </c>
      <c r="H14" t="str">
        <f>"19256556"</f>
        <v>19256556</v>
      </c>
      <c r="I14" t="s">
        <v>44</v>
      </c>
      <c r="J14"/>
      <c r="K14">
        <v>1186.44</v>
      </c>
      <c r="L14">
        <v>0.0</v>
      </c>
      <c r="M14"/>
      <c r="N14"/>
      <c r="O14">
        <v>213.56</v>
      </c>
      <c r="P14">
        <v>0.0</v>
      </c>
      <c r="Q14">
        <v>1400.0</v>
      </c>
      <c r="R14"/>
      <c r="S14"/>
      <c r="T14"/>
      <c r="U14"/>
      <c r="V14"/>
      <c r="W14">
        <v>18</v>
      </c>
    </row>
    <row r="15" spans="1:23">
      <c r="A15"/>
      <c r="B15" t="s">
        <v>41</v>
      </c>
      <c r="C15" t="s">
        <v>41</v>
      </c>
      <c r="D15" t="s">
        <v>33</v>
      </c>
      <c r="E15" t="s">
        <v>34</v>
      </c>
      <c r="F15" t="str">
        <f>"0004060"</f>
        <v>0004060</v>
      </c>
      <c r="G15">
        <v>1</v>
      </c>
      <c r="H15" t="str">
        <f>"40613953"</f>
        <v>40613953</v>
      </c>
      <c r="I15" t="s">
        <v>45</v>
      </c>
      <c r="J15"/>
      <c r="K15">
        <v>1186.44</v>
      </c>
      <c r="L15">
        <v>0.0</v>
      </c>
      <c r="M15"/>
      <c r="N15"/>
      <c r="O15">
        <v>213.56</v>
      </c>
      <c r="P15">
        <v>0.0</v>
      </c>
      <c r="Q15">
        <v>1400.0</v>
      </c>
      <c r="R15"/>
      <c r="S15"/>
      <c r="T15"/>
      <c r="U15"/>
      <c r="V15"/>
      <c r="W15">
        <v>18</v>
      </c>
    </row>
    <row r="16" spans="1:23">
      <c r="A16"/>
      <c r="B16" t="s">
        <v>41</v>
      </c>
      <c r="C16" t="s">
        <v>41</v>
      </c>
      <c r="D16" t="s">
        <v>33</v>
      </c>
      <c r="E16" t="s">
        <v>34</v>
      </c>
      <c r="F16" t="str">
        <f>"0004061"</f>
        <v>0004061</v>
      </c>
      <c r="G16">
        <v>1</v>
      </c>
      <c r="H16" t="str">
        <f>"41883990"</f>
        <v>41883990</v>
      </c>
      <c r="I16" t="s">
        <v>46</v>
      </c>
      <c r="J16"/>
      <c r="K16">
        <v>1355.93</v>
      </c>
      <c r="L16">
        <v>0.0</v>
      </c>
      <c r="M16"/>
      <c r="N16"/>
      <c r="O16">
        <v>244.07</v>
      </c>
      <c r="P16">
        <v>0.0</v>
      </c>
      <c r="Q16">
        <v>1600.0</v>
      </c>
      <c r="R16"/>
      <c r="S16"/>
      <c r="T16"/>
      <c r="U16"/>
      <c r="V16"/>
      <c r="W16">
        <v>18</v>
      </c>
    </row>
    <row r="17" spans="1:23">
      <c r="A17"/>
      <c r="B17" t="s">
        <v>47</v>
      </c>
      <c r="C17" t="s">
        <v>47</v>
      </c>
      <c r="D17" t="s">
        <v>37</v>
      </c>
      <c r="E17" t="s">
        <v>38</v>
      </c>
      <c r="F17" t="str">
        <f>"0000317"</f>
        <v>0000317</v>
      </c>
      <c r="G17">
        <v>6</v>
      </c>
      <c r="H17" t="str">
        <f>"20602869343"</f>
        <v>20602869343</v>
      </c>
      <c r="I17" t="s">
        <v>48</v>
      </c>
      <c r="J17"/>
      <c r="K17">
        <v>105.93</v>
      </c>
      <c r="L17">
        <v>0.0</v>
      </c>
      <c r="M17"/>
      <c r="N17"/>
      <c r="O17">
        <v>19.07</v>
      </c>
      <c r="P17">
        <v>0.0</v>
      </c>
      <c r="Q17">
        <v>125.0</v>
      </c>
      <c r="R17"/>
      <c r="S17"/>
      <c r="T17"/>
      <c r="U17"/>
      <c r="V17"/>
      <c r="W17">
        <v>18</v>
      </c>
    </row>
    <row r="18" spans="1:23">
      <c r="A18"/>
      <c r="B18" t="s">
        <v>47</v>
      </c>
      <c r="C18" t="s">
        <v>47</v>
      </c>
      <c r="D18" t="s">
        <v>37</v>
      </c>
      <c r="E18" t="s">
        <v>38</v>
      </c>
      <c r="F18" t="str">
        <f>"0000318"</f>
        <v>0000318</v>
      </c>
      <c r="G18">
        <v>6</v>
      </c>
      <c r="H18" t="str">
        <f>"20487789764"</f>
        <v>20487789764</v>
      </c>
      <c r="I18" t="s">
        <v>49</v>
      </c>
      <c r="J18"/>
      <c r="K18">
        <v>61.44</v>
      </c>
      <c r="L18">
        <v>0.0</v>
      </c>
      <c r="M18"/>
      <c r="N18"/>
      <c r="O18">
        <v>11.06</v>
      </c>
      <c r="P18">
        <v>0.0</v>
      </c>
      <c r="Q18">
        <v>72.5</v>
      </c>
      <c r="R18"/>
      <c r="S18"/>
      <c r="T18"/>
      <c r="U18"/>
      <c r="V18"/>
      <c r="W18">
        <v>18</v>
      </c>
    </row>
    <row r="19" spans="1:23">
      <c r="A19"/>
      <c r="B19" t="s">
        <v>47</v>
      </c>
      <c r="C19" t="s">
        <v>47</v>
      </c>
      <c r="D19" t="s">
        <v>33</v>
      </c>
      <c r="E19" t="s">
        <v>34</v>
      </c>
      <c r="F19" t="str">
        <f>"0004062"</f>
        <v>0004062</v>
      </c>
      <c r="G19">
        <v>1</v>
      </c>
      <c r="H19" t="str">
        <f>"73331907"</f>
        <v>73331907</v>
      </c>
      <c r="I19" t="s">
        <v>50</v>
      </c>
      <c r="J19"/>
      <c r="K19">
        <v>1484.41</v>
      </c>
      <c r="L19">
        <v>0.0</v>
      </c>
      <c r="M19"/>
      <c r="N19"/>
      <c r="O19">
        <v>267.19</v>
      </c>
      <c r="P19">
        <v>0.0</v>
      </c>
      <c r="Q19">
        <v>1751.6</v>
      </c>
      <c r="R19"/>
      <c r="S19"/>
      <c r="T19"/>
      <c r="U19"/>
      <c r="V19"/>
      <c r="W19">
        <v>18</v>
      </c>
    </row>
    <row r="20" spans="1:23">
      <c r="A20"/>
      <c r="B20" t="s">
        <v>47</v>
      </c>
      <c r="C20" t="s">
        <v>47</v>
      </c>
      <c r="D20" t="s">
        <v>37</v>
      </c>
      <c r="E20" t="s">
        <v>38</v>
      </c>
      <c r="F20" t="str">
        <f>"0000319"</f>
        <v>0000319</v>
      </c>
      <c r="G20">
        <v>6</v>
      </c>
      <c r="H20" t="str">
        <f>"20479992780"</f>
        <v>20479992780</v>
      </c>
      <c r="I20" t="s">
        <v>51</v>
      </c>
      <c r="J20"/>
      <c r="K20">
        <v>21343.22</v>
      </c>
      <c r="L20">
        <v>0.0</v>
      </c>
      <c r="M20"/>
      <c r="N20"/>
      <c r="O20">
        <v>3841.78</v>
      </c>
      <c r="P20">
        <v>0.0</v>
      </c>
      <c r="Q20">
        <v>25185.0</v>
      </c>
      <c r="R20"/>
      <c r="S20"/>
      <c r="T20"/>
      <c r="U20"/>
      <c r="V20"/>
      <c r="W20">
        <v>18</v>
      </c>
    </row>
    <row r="21" spans="1:23">
      <c r="A21"/>
      <c r="B21" t="s">
        <v>52</v>
      </c>
      <c r="C21" t="s">
        <v>52</v>
      </c>
      <c r="D21" t="s">
        <v>33</v>
      </c>
      <c r="E21" t="s">
        <v>34</v>
      </c>
      <c r="F21" t="str">
        <f>"0004063"</f>
        <v>0004063</v>
      </c>
      <c r="G21">
        <v>1</v>
      </c>
      <c r="H21" t="str">
        <f>"48685820"</f>
        <v>48685820</v>
      </c>
      <c r="I21" t="s">
        <v>53</v>
      </c>
      <c r="J21"/>
      <c r="K21">
        <v>29.66</v>
      </c>
      <c r="L21">
        <v>0.0</v>
      </c>
      <c r="M21"/>
      <c r="N21"/>
      <c r="O21">
        <v>5.34</v>
      </c>
      <c r="P21">
        <v>0.0</v>
      </c>
      <c r="Q21">
        <v>35.0</v>
      </c>
      <c r="R21"/>
      <c r="S21"/>
      <c r="T21"/>
      <c r="U21"/>
      <c r="V21"/>
      <c r="W21">
        <v>18</v>
      </c>
    </row>
    <row r="22" spans="1:23">
      <c r="A22"/>
      <c r="B22" t="s">
        <v>52</v>
      </c>
      <c r="C22" t="s">
        <v>52</v>
      </c>
      <c r="D22" t="s">
        <v>33</v>
      </c>
      <c r="E22" t="s">
        <v>34</v>
      </c>
      <c r="F22" t="str">
        <f>"0004064"</f>
        <v>0004064</v>
      </c>
      <c r="G22">
        <v>1</v>
      </c>
      <c r="H22" t="str">
        <f>"48685820"</f>
        <v>48685820</v>
      </c>
      <c r="I22" t="s">
        <v>53</v>
      </c>
      <c r="J22"/>
      <c r="K22">
        <v>41.53</v>
      </c>
      <c r="L22">
        <v>0.0</v>
      </c>
      <c r="M22"/>
      <c r="N22"/>
      <c r="O22">
        <v>7.47</v>
      </c>
      <c r="P22">
        <v>0.0</v>
      </c>
      <c r="Q22">
        <v>49.0</v>
      </c>
      <c r="R22"/>
      <c r="S22"/>
      <c r="T22"/>
      <c r="U22"/>
      <c r="V22"/>
      <c r="W22">
        <v>18</v>
      </c>
    </row>
    <row r="23" spans="1:23">
      <c r="A23"/>
      <c r="B23" t="s">
        <v>52</v>
      </c>
      <c r="C23" t="s">
        <v>52</v>
      </c>
      <c r="D23" t="s">
        <v>37</v>
      </c>
      <c r="E23" t="s">
        <v>38</v>
      </c>
      <c r="F23" t="str">
        <f>"0000320"</f>
        <v>0000320</v>
      </c>
      <c r="G23">
        <v>6</v>
      </c>
      <c r="H23" t="str">
        <f>"20607860719"</f>
        <v>20607860719</v>
      </c>
      <c r="I23" t="s">
        <v>54</v>
      </c>
      <c r="J23"/>
      <c r="K23">
        <v>1652.54</v>
      </c>
      <c r="L23">
        <v>0.0</v>
      </c>
      <c r="M23"/>
      <c r="N23"/>
      <c r="O23">
        <v>297.46</v>
      </c>
      <c r="P23">
        <v>0.0</v>
      </c>
      <c r="Q23">
        <v>1950.0</v>
      </c>
      <c r="R23"/>
      <c r="S23"/>
      <c r="T23"/>
      <c r="U23"/>
      <c r="V23"/>
      <c r="W23">
        <v>18</v>
      </c>
    </row>
    <row r="24" spans="1:23">
      <c r="A24"/>
      <c r="B24" t="s">
        <v>55</v>
      </c>
      <c r="C24" t="s">
        <v>55</v>
      </c>
      <c r="D24" t="s">
        <v>33</v>
      </c>
      <c r="E24" t="s">
        <v>34</v>
      </c>
      <c r="F24" t="str">
        <f>"0004065"</f>
        <v>0004065</v>
      </c>
      <c r="G24">
        <v>1</v>
      </c>
      <c r="H24" t="str">
        <f>"00000000"</f>
        <v>00000000</v>
      </c>
      <c r="I24" t="s">
        <v>56</v>
      </c>
      <c r="J24"/>
      <c r="K24">
        <v>186.44</v>
      </c>
      <c r="L24">
        <v>0.0</v>
      </c>
      <c r="M24"/>
      <c r="N24"/>
      <c r="O24">
        <v>33.56</v>
      </c>
      <c r="P24">
        <v>0.0</v>
      </c>
      <c r="Q24">
        <v>220.0</v>
      </c>
      <c r="R24"/>
      <c r="S24"/>
      <c r="T24"/>
      <c r="U24"/>
      <c r="V24"/>
      <c r="W24">
        <v>18</v>
      </c>
    </row>
    <row r="25" spans="1:23">
      <c r="A25"/>
      <c r="B25" t="s">
        <v>55</v>
      </c>
      <c r="C25" t="s">
        <v>55</v>
      </c>
      <c r="D25" t="s">
        <v>33</v>
      </c>
      <c r="E25" t="s">
        <v>34</v>
      </c>
      <c r="F25" t="str">
        <f>"0004066"</f>
        <v>0004066</v>
      </c>
      <c r="G25">
        <v>1</v>
      </c>
      <c r="H25" t="str">
        <f>"40067331"</f>
        <v>40067331</v>
      </c>
      <c r="I25" t="s">
        <v>57</v>
      </c>
      <c r="J25"/>
      <c r="K25">
        <v>150.85</v>
      </c>
      <c r="L25">
        <v>0.0</v>
      </c>
      <c r="M25"/>
      <c r="N25"/>
      <c r="O25">
        <v>27.15</v>
      </c>
      <c r="P25">
        <v>0.0</v>
      </c>
      <c r="Q25">
        <v>178.0</v>
      </c>
      <c r="R25"/>
      <c r="S25"/>
      <c r="T25"/>
      <c r="U25"/>
      <c r="V25"/>
      <c r="W25">
        <v>18</v>
      </c>
    </row>
    <row r="26" spans="1:23">
      <c r="A26"/>
      <c r="B26" t="s">
        <v>55</v>
      </c>
      <c r="C26" t="s">
        <v>55</v>
      </c>
      <c r="D26" t="s">
        <v>33</v>
      </c>
      <c r="E26" t="s">
        <v>34</v>
      </c>
      <c r="F26" t="str">
        <f>"0004067"</f>
        <v>0004067</v>
      </c>
      <c r="G26">
        <v>1</v>
      </c>
      <c r="H26" t="str">
        <f>"19257932"</f>
        <v>19257932</v>
      </c>
      <c r="I26" t="s">
        <v>58</v>
      </c>
      <c r="J26"/>
      <c r="K26">
        <v>1186.44</v>
      </c>
      <c r="L26">
        <v>0.0</v>
      </c>
      <c r="M26"/>
      <c r="N26"/>
      <c r="O26">
        <v>213.56</v>
      </c>
      <c r="P26">
        <v>0.0</v>
      </c>
      <c r="Q26">
        <v>1400.0</v>
      </c>
      <c r="R26"/>
      <c r="S26"/>
      <c r="T26"/>
      <c r="U26"/>
      <c r="V26"/>
      <c r="W26">
        <v>18</v>
      </c>
    </row>
    <row r="27" spans="1:23">
      <c r="A27"/>
      <c r="B27" t="s">
        <v>55</v>
      </c>
      <c r="C27" t="s">
        <v>55</v>
      </c>
      <c r="D27" t="s">
        <v>33</v>
      </c>
      <c r="E27" t="s">
        <v>34</v>
      </c>
      <c r="F27" t="str">
        <f>"0004068"</f>
        <v>0004068</v>
      </c>
      <c r="G27">
        <v>1</v>
      </c>
      <c r="H27" t="str">
        <f>"41057995"</f>
        <v>41057995</v>
      </c>
      <c r="I27" t="s">
        <v>59</v>
      </c>
      <c r="J27"/>
      <c r="K27">
        <v>1186.44</v>
      </c>
      <c r="L27">
        <v>0.0</v>
      </c>
      <c r="M27"/>
      <c r="N27"/>
      <c r="O27">
        <v>213.56</v>
      </c>
      <c r="P27">
        <v>0.0</v>
      </c>
      <c r="Q27">
        <v>1400.0</v>
      </c>
      <c r="R27"/>
      <c r="S27"/>
      <c r="T27"/>
      <c r="U27"/>
      <c r="V27"/>
      <c r="W27">
        <v>18</v>
      </c>
    </row>
    <row r="28" spans="1:23">
      <c r="A28"/>
      <c r="B28" t="s">
        <v>55</v>
      </c>
      <c r="C28" t="s">
        <v>55</v>
      </c>
      <c r="D28" t="s">
        <v>33</v>
      </c>
      <c r="E28" t="s">
        <v>34</v>
      </c>
      <c r="F28" t="str">
        <f>"0004069"</f>
        <v>0004069</v>
      </c>
      <c r="G28">
        <v>1</v>
      </c>
      <c r="H28" t="str">
        <f>"40613953"</f>
        <v>40613953</v>
      </c>
      <c r="I28" t="s">
        <v>45</v>
      </c>
      <c r="J28"/>
      <c r="K28">
        <v>1186.44</v>
      </c>
      <c r="L28">
        <v>0.0</v>
      </c>
      <c r="M28"/>
      <c r="N28"/>
      <c r="O28">
        <v>213.56</v>
      </c>
      <c r="P28">
        <v>0.0</v>
      </c>
      <c r="Q28">
        <v>1400.0</v>
      </c>
      <c r="R28"/>
      <c r="S28"/>
      <c r="T28"/>
      <c r="U28"/>
      <c r="V28"/>
      <c r="W28">
        <v>18</v>
      </c>
    </row>
    <row r="29" spans="1:23">
      <c r="A29"/>
      <c r="B29" t="s">
        <v>55</v>
      </c>
      <c r="C29" t="s">
        <v>55</v>
      </c>
      <c r="D29" t="s">
        <v>37</v>
      </c>
      <c r="E29" t="s">
        <v>38</v>
      </c>
      <c r="F29" t="str">
        <f>"0000321"</f>
        <v>0000321</v>
      </c>
      <c r="G29">
        <v>6</v>
      </c>
      <c r="H29" t="str">
        <f>"20605629408"</f>
        <v>20605629408</v>
      </c>
      <c r="I29" t="s">
        <v>39</v>
      </c>
      <c r="J29"/>
      <c r="K29">
        <v>1221.19</v>
      </c>
      <c r="L29">
        <v>0.0</v>
      </c>
      <c r="M29"/>
      <c r="N29"/>
      <c r="O29">
        <v>219.81</v>
      </c>
      <c r="P29">
        <v>0.0</v>
      </c>
      <c r="Q29">
        <v>1441.0</v>
      </c>
      <c r="R29"/>
      <c r="S29"/>
      <c r="T29"/>
      <c r="U29"/>
      <c r="V29"/>
      <c r="W29">
        <v>18</v>
      </c>
    </row>
    <row r="30" spans="1:23">
      <c r="A30"/>
      <c r="B30" t="s">
        <v>55</v>
      </c>
      <c r="C30" t="s">
        <v>55</v>
      </c>
      <c r="D30" t="s">
        <v>37</v>
      </c>
      <c r="E30" t="s">
        <v>38</v>
      </c>
      <c r="F30" t="str">
        <f>"0000322"</f>
        <v>0000322</v>
      </c>
      <c r="G30">
        <v>6</v>
      </c>
      <c r="H30" t="str">
        <f>"20608161296"</f>
        <v>20608161296</v>
      </c>
      <c r="I30" t="s">
        <v>60</v>
      </c>
      <c r="J30"/>
      <c r="K30">
        <v>321.19</v>
      </c>
      <c r="L30">
        <v>0.0</v>
      </c>
      <c r="M30"/>
      <c r="N30"/>
      <c r="O30">
        <v>57.81</v>
      </c>
      <c r="P30">
        <v>0.0</v>
      </c>
      <c r="Q30">
        <v>379.0</v>
      </c>
      <c r="R30"/>
      <c r="S30"/>
      <c r="T30"/>
      <c r="U30"/>
      <c r="V30"/>
      <c r="W30">
        <v>18</v>
      </c>
    </row>
    <row r="31" spans="1:23">
      <c r="A31"/>
      <c r="B31" t="s">
        <v>61</v>
      </c>
      <c r="C31" t="s">
        <v>61</v>
      </c>
      <c r="D31" t="s">
        <v>33</v>
      </c>
      <c r="E31" t="s">
        <v>34</v>
      </c>
      <c r="F31" t="str">
        <f>"0004070"</f>
        <v>0004070</v>
      </c>
      <c r="G31">
        <v>1</v>
      </c>
      <c r="H31" t="str">
        <f>"40767484"</f>
        <v>40767484</v>
      </c>
      <c r="I31" t="s">
        <v>62</v>
      </c>
      <c r="J31"/>
      <c r="K31">
        <v>247.88</v>
      </c>
      <c r="L31">
        <v>0.0</v>
      </c>
      <c r="M31"/>
      <c r="N31"/>
      <c r="O31">
        <v>44.62</v>
      </c>
      <c r="P31">
        <v>0.0</v>
      </c>
      <c r="Q31">
        <v>292.5</v>
      </c>
      <c r="R31"/>
      <c r="S31"/>
      <c r="T31"/>
      <c r="U31"/>
      <c r="V31"/>
      <c r="W31">
        <v>18</v>
      </c>
    </row>
    <row r="32" spans="1:23">
      <c r="A32"/>
      <c r="B32" t="s">
        <v>61</v>
      </c>
      <c r="C32" t="s">
        <v>61</v>
      </c>
      <c r="D32" t="s">
        <v>33</v>
      </c>
      <c r="E32" t="s">
        <v>34</v>
      </c>
      <c r="F32" t="str">
        <f>"0004071"</f>
        <v>0004071</v>
      </c>
      <c r="G32">
        <v>1</v>
      </c>
      <c r="H32" t="str">
        <f>"75975508"</f>
        <v>75975508</v>
      </c>
      <c r="I32" t="s">
        <v>63</v>
      </c>
      <c r="J32"/>
      <c r="K32">
        <v>67.8</v>
      </c>
      <c r="L32">
        <v>0.0</v>
      </c>
      <c r="M32"/>
      <c r="N32"/>
      <c r="O32">
        <v>12.2</v>
      </c>
      <c r="P32">
        <v>0.0</v>
      </c>
      <c r="Q32">
        <v>80.0</v>
      </c>
      <c r="R32"/>
      <c r="S32"/>
      <c r="T32"/>
      <c r="U32"/>
      <c r="V32"/>
      <c r="W32">
        <v>18</v>
      </c>
    </row>
    <row r="33" spans="1:23">
      <c r="A33"/>
      <c r="B33" t="s">
        <v>64</v>
      </c>
      <c r="C33" t="s">
        <v>64</v>
      </c>
      <c r="D33" t="s">
        <v>33</v>
      </c>
      <c r="E33" t="s">
        <v>34</v>
      </c>
      <c r="F33" t="str">
        <f>"0004072"</f>
        <v>0004072</v>
      </c>
      <c r="G33">
        <v>1</v>
      </c>
      <c r="H33" t="str">
        <f>"16442556"</f>
        <v>16442556</v>
      </c>
      <c r="I33" t="s">
        <v>65</v>
      </c>
      <c r="J33"/>
      <c r="K33">
        <v>9.32</v>
      </c>
      <c r="L33">
        <v>0.0</v>
      </c>
      <c r="M33"/>
      <c r="N33"/>
      <c r="O33">
        <v>1.68</v>
      </c>
      <c r="P33">
        <v>0.0</v>
      </c>
      <c r="Q33">
        <v>11.0</v>
      </c>
      <c r="R33"/>
      <c r="S33"/>
      <c r="T33"/>
      <c r="U33"/>
      <c r="V33"/>
      <c r="W33">
        <v>18</v>
      </c>
    </row>
    <row r="34" spans="1:23">
      <c r="A34"/>
      <c r="B34" t="s">
        <v>64</v>
      </c>
      <c r="C34" t="s">
        <v>64</v>
      </c>
      <c r="D34" t="s">
        <v>33</v>
      </c>
      <c r="E34" t="s">
        <v>34</v>
      </c>
      <c r="F34" t="str">
        <f>"0004073"</f>
        <v>0004073</v>
      </c>
      <c r="G34">
        <v>1</v>
      </c>
      <c r="H34" t="str">
        <f>"43215502"</f>
        <v>43215502</v>
      </c>
      <c r="I34" t="s">
        <v>66</v>
      </c>
      <c r="J34"/>
      <c r="K34">
        <v>59.32</v>
      </c>
      <c r="L34">
        <v>0.0</v>
      </c>
      <c r="M34"/>
      <c r="N34"/>
      <c r="O34">
        <v>10.68</v>
      </c>
      <c r="P34">
        <v>0.0</v>
      </c>
      <c r="Q34">
        <v>70.0</v>
      </c>
      <c r="R34"/>
      <c r="S34"/>
      <c r="T34"/>
      <c r="U34"/>
      <c r="V34"/>
      <c r="W34">
        <v>18</v>
      </c>
    </row>
    <row r="35" spans="1:23">
      <c r="A35"/>
      <c r="B35" t="s">
        <v>64</v>
      </c>
      <c r="C35" t="s">
        <v>64</v>
      </c>
      <c r="D35" t="s">
        <v>37</v>
      </c>
      <c r="E35" t="s">
        <v>38</v>
      </c>
      <c r="F35" t="str">
        <f>"0000323"</f>
        <v>0000323</v>
      </c>
      <c r="G35">
        <v>6</v>
      </c>
      <c r="H35" t="str">
        <f>"20605629408"</f>
        <v>20605629408</v>
      </c>
      <c r="I35" t="s">
        <v>39</v>
      </c>
      <c r="J35"/>
      <c r="K35">
        <v>476.69</v>
      </c>
      <c r="L35">
        <v>0.0</v>
      </c>
      <c r="M35"/>
      <c r="N35"/>
      <c r="O35">
        <v>85.81</v>
      </c>
      <c r="P35">
        <v>0.0</v>
      </c>
      <c r="Q35">
        <v>562.5</v>
      </c>
      <c r="R35"/>
      <c r="S35"/>
      <c r="T35"/>
      <c r="U35"/>
      <c r="V35"/>
      <c r="W35">
        <v>18</v>
      </c>
    </row>
    <row r="36" spans="1:23">
      <c r="A36"/>
      <c r="B36" t="s">
        <v>64</v>
      </c>
      <c r="C36" t="s">
        <v>64</v>
      </c>
      <c r="D36" t="s">
        <v>33</v>
      </c>
      <c r="E36" t="s">
        <v>34</v>
      </c>
      <c r="F36" t="str">
        <f>"0004074"</f>
        <v>0004074</v>
      </c>
      <c r="G36">
        <v>1</v>
      </c>
      <c r="H36" t="str">
        <f>"16711016"</f>
        <v>16711016</v>
      </c>
      <c r="I36" t="s">
        <v>67</v>
      </c>
      <c r="J36"/>
      <c r="K36">
        <v>70.76</v>
      </c>
      <c r="L36">
        <v>0.0</v>
      </c>
      <c r="M36"/>
      <c r="N36"/>
      <c r="O36">
        <v>12.74</v>
      </c>
      <c r="P36">
        <v>0.0</v>
      </c>
      <c r="Q36">
        <v>83.5</v>
      </c>
      <c r="R36"/>
      <c r="S36"/>
      <c r="T36"/>
      <c r="U36"/>
      <c r="V36"/>
      <c r="W36">
        <v>18</v>
      </c>
    </row>
    <row r="37" spans="1:23">
      <c r="A37"/>
      <c r="B37" t="s">
        <v>64</v>
      </c>
      <c r="C37" t="s">
        <v>64</v>
      </c>
      <c r="D37" t="s">
        <v>37</v>
      </c>
      <c r="E37" t="s">
        <v>38</v>
      </c>
      <c r="F37" t="str">
        <f>"0000324"</f>
        <v>0000324</v>
      </c>
      <c r="G37">
        <v>6</v>
      </c>
      <c r="H37" t="str">
        <f>"20607860719"</f>
        <v>20607860719</v>
      </c>
      <c r="I37" t="s">
        <v>54</v>
      </c>
      <c r="J37"/>
      <c r="K37">
        <v>922.03</v>
      </c>
      <c r="L37">
        <v>0.0</v>
      </c>
      <c r="M37"/>
      <c r="N37"/>
      <c r="O37">
        <v>165.97</v>
      </c>
      <c r="P37">
        <v>0.0</v>
      </c>
      <c r="Q37">
        <v>1088.0</v>
      </c>
      <c r="R37"/>
      <c r="S37"/>
      <c r="T37"/>
      <c r="U37"/>
      <c r="V37"/>
      <c r="W37">
        <v>18</v>
      </c>
    </row>
    <row r="38" spans="1:23">
      <c r="A38"/>
      <c r="B38" t="s">
        <v>68</v>
      </c>
      <c r="C38" t="s">
        <v>68</v>
      </c>
      <c r="D38" t="s">
        <v>33</v>
      </c>
      <c r="E38" t="s">
        <v>34</v>
      </c>
      <c r="F38" t="str">
        <f>"0004075"</f>
        <v>0004075</v>
      </c>
      <c r="G38">
        <v>1</v>
      </c>
      <c r="H38" t="str">
        <f>"17419274"</f>
        <v>17419274</v>
      </c>
      <c r="I38" t="s">
        <v>69</v>
      </c>
      <c r="J38"/>
      <c r="K38">
        <v>46.61</v>
      </c>
      <c r="L38">
        <v>0.0</v>
      </c>
      <c r="M38"/>
      <c r="N38"/>
      <c r="O38">
        <v>8.39</v>
      </c>
      <c r="P38">
        <v>0.0</v>
      </c>
      <c r="Q38">
        <v>55.0</v>
      </c>
      <c r="R38"/>
      <c r="S38"/>
      <c r="T38"/>
      <c r="U38"/>
      <c r="V38"/>
      <c r="W38">
        <v>18</v>
      </c>
    </row>
    <row r="39" spans="1:23">
      <c r="A39"/>
      <c r="B39" t="s">
        <v>68</v>
      </c>
      <c r="C39" t="s">
        <v>68</v>
      </c>
      <c r="D39" t="s">
        <v>37</v>
      </c>
      <c r="E39" t="s">
        <v>38</v>
      </c>
      <c r="F39" t="str">
        <f>"0000325"</f>
        <v>0000325</v>
      </c>
      <c r="G39">
        <v>6</v>
      </c>
      <c r="H39" t="str">
        <f>"20544907809"</f>
        <v>20544907809</v>
      </c>
      <c r="I39" t="s">
        <v>70</v>
      </c>
      <c r="J39"/>
      <c r="K39">
        <v>338.98</v>
      </c>
      <c r="L39">
        <v>0.0</v>
      </c>
      <c r="M39"/>
      <c r="N39"/>
      <c r="O39">
        <v>61.02</v>
      </c>
      <c r="P39">
        <v>0.0</v>
      </c>
      <c r="Q39">
        <v>400.0</v>
      </c>
      <c r="R39"/>
      <c r="S39"/>
      <c r="T39"/>
      <c r="U39"/>
      <c r="V39"/>
      <c r="W39">
        <v>18</v>
      </c>
    </row>
    <row r="40" spans="1:23">
      <c r="A40"/>
      <c r="B40" t="s">
        <v>71</v>
      </c>
      <c r="C40" t="s">
        <v>71</v>
      </c>
      <c r="D40" t="s">
        <v>33</v>
      </c>
      <c r="E40" t="s">
        <v>34</v>
      </c>
      <c r="F40" t="str">
        <f>"0004076"</f>
        <v>0004076</v>
      </c>
      <c r="G40">
        <v>1</v>
      </c>
      <c r="H40" t="str">
        <f>"27968644"</f>
        <v>27968644</v>
      </c>
      <c r="I40" t="s">
        <v>72</v>
      </c>
      <c r="J40"/>
      <c r="K40">
        <v>88.98</v>
      </c>
      <c r="L40">
        <v>0.0</v>
      </c>
      <c r="M40"/>
      <c r="N40"/>
      <c r="O40">
        <v>16.02</v>
      </c>
      <c r="P40">
        <v>0.0</v>
      </c>
      <c r="Q40">
        <v>105.0</v>
      </c>
      <c r="R40"/>
      <c r="S40"/>
      <c r="T40"/>
      <c r="U40"/>
      <c r="V40"/>
      <c r="W40">
        <v>18</v>
      </c>
    </row>
    <row r="41" spans="1:23">
      <c r="A41"/>
      <c r="B41" t="s">
        <v>71</v>
      </c>
      <c r="C41" t="s">
        <v>71</v>
      </c>
      <c r="D41" t="s">
        <v>37</v>
      </c>
      <c r="E41" t="s">
        <v>38</v>
      </c>
      <c r="F41" t="str">
        <f>"0000326"</f>
        <v>0000326</v>
      </c>
      <c r="G41">
        <v>6</v>
      </c>
      <c r="H41" t="str">
        <f>"10742444568"</f>
        <v>10742444568</v>
      </c>
      <c r="I41" t="s">
        <v>73</v>
      </c>
      <c r="J41"/>
      <c r="K41">
        <v>633.05</v>
      </c>
      <c r="L41">
        <v>0.0</v>
      </c>
      <c r="M41"/>
      <c r="N41"/>
      <c r="O41">
        <v>113.95</v>
      </c>
      <c r="P41">
        <v>0.0</v>
      </c>
      <c r="Q41">
        <v>747.0</v>
      </c>
      <c r="R41"/>
      <c r="S41"/>
      <c r="T41"/>
      <c r="U41"/>
      <c r="V41"/>
      <c r="W41">
        <v>18</v>
      </c>
    </row>
    <row r="42" spans="1:23">
      <c r="A42"/>
      <c r="B42" t="s">
        <v>74</v>
      </c>
      <c r="C42" t="s">
        <v>74</v>
      </c>
      <c r="D42" t="s">
        <v>33</v>
      </c>
      <c r="E42" t="s">
        <v>34</v>
      </c>
      <c r="F42" t="str">
        <f>"0004077"</f>
        <v>0004077</v>
      </c>
      <c r="G42">
        <v>1</v>
      </c>
      <c r="H42" t="str">
        <f>"74469807"</f>
        <v>74469807</v>
      </c>
      <c r="I42" t="s">
        <v>75</v>
      </c>
      <c r="J42"/>
      <c r="K42">
        <v>91.53</v>
      </c>
      <c r="L42">
        <v>0.0</v>
      </c>
      <c r="M42"/>
      <c r="N42"/>
      <c r="O42">
        <v>16.47</v>
      </c>
      <c r="P42">
        <v>0.0</v>
      </c>
      <c r="Q42">
        <v>108.0</v>
      </c>
      <c r="R42"/>
      <c r="S42"/>
      <c r="T42"/>
      <c r="U42"/>
      <c r="V42"/>
      <c r="W42">
        <v>18</v>
      </c>
    </row>
    <row r="43" spans="1:23">
      <c r="A43"/>
      <c r="B43" t="s">
        <v>74</v>
      </c>
      <c r="C43" t="s">
        <v>74</v>
      </c>
      <c r="D43" t="s">
        <v>37</v>
      </c>
      <c r="E43" t="s">
        <v>38</v>
      </c>
      <c r="F43" t="str">
        <f>"0000327"</f>
        <v>0000327</v>
      </c>
      <c r="G43">
        <v>6</v>
      </c>
      <c r="H43" t="str">
        <f>"20608161296"</f>
        <v>20608161296</v>
      </c>
      <c r="I43" t="s">
        <v>60</v>
      </c>
      <c r="J43"/>
      <c r="K43">
        <v>847.46</v>
      </c>
      <c r="L43">
        <v>0.0</v>
      </c>
      <c r="M43"/>
      <c r="N43"/>
      <c r="O43">
        <v>152.54</v>
      </c>
      <c r="P43">
        <v>0.0</v>
      </c>
      <c r="Q43">
        <v>1000.0</v>
      </c>
      <c r="R43"/>
      <c r="S43"/>
      <c r="T43"/>
      <c r="U43"/>
      <c r="V43"/>
      <c r="W43">
        <v>18</v>
      </c>
    </row>
    <row r="44" spans="1:23">
      <c r="A44"/>
      <c r="B44" t="s">
        <v>74</v>
      </c>
      <c r="C44" t="s">
        <v>74</v>
      </c>
      <c r="D44" t="s">
        <v>37</v>
      </c>
      <c r="E44" t="s">
        <v>38</v>
      </c>
      <c r="F44" t="str">
        <f>"0000328"</f>
        <v>0000328</v>
      </c>
      <c r="G44">
        <v>6</v>
      </c>
      <c r="H44" t="str">
        <f>"10167301709"</f>
        <v>10167301709</v>
      </c>
      <c r="I44" t="s">
        <v>76</v>
      </c>
      <c r="J44"/>
      <c r="K44">
        <v>186.44</v>
      </c>
      <c r="L44">
        <v>0.0</v>
      </c>
      <c r="M44"/>
      <c r="N44"/>
      <c r="O44">
        <v>33.56</v>
      </c>
      <c r="P44">
        <v>0.0</v>
      </c>
      <c r="Q44">
        <v>220.0</v>
      </c>
      <c r="R44"/>
      <c r="S44"/>
      <c r="T44"/>
      <c r="U44"/>
      <c r="V44"/>
      <c r="W44">
        <v>18</v>
      </c>
    </row>
    <row r="45" spans="1:23">
      <c r="A45"/>
      <c r="B45" t="s">
        <v>74</v>
      </c>
      <c r="C45" t="s">
        <v>74</v>
      </c>
      <c r="D45" t="s">
        <v>37</v>
      </c>
      <c r="E45" t="s">
        <v>38</v>
      </c>
      <c r="F45" t="str">
        <f>"0000329"</f>
        <v>0000329</v>
      </c>
      <c r="G45">
        <v>6</v>
      </c>
      <c r="H45" t="str">
        <f>"20608161296"</f>
        <v>20608161296</v>
      </c>
      <c r="I45" t="s">
        <v>60</v>
      </c>
      <c r="J45"/>
      <c r="K45">
        <v>330.93</v>
      </c>
      <c r="L45">
        <v>0.0</v>
      </c>
      <c r="M45"/>
      <c r="N45"/>
      <c r="O45">
        <v>59.57</v>
      </c>
      <c r="P45">
        <v>0.0</v>
      </c>
      <c r="Q45">
        <v>390.5</v>
      </c>
      <c r="R45"/>
      <c r="S45"/>
      <c r="T45"/>
      <c r="U45"/>
      <c r="V45"/>
      <c r="W45">
        <v>18</v>
      </c>
    </row>
    <row r="46" spans="1:23">
      <c r="A46"/>
      <c r="B46" t="s">
        <v>77</v>
      </c>
      <c r="C46" t="s">
        <v>77</v>
      </c>
      <c r="D46" t="s">
        <v>37</v>
      </c>
      <c r="E46" t="s">
        <v>38</v>
      </c>
      <c r="F46" t="str">
        <f>"0000330"</f>
        <v>0000330</v>
      </c>
      <c r="G46">
        <v>6</v>
      </c>
      <c r="H46" t="str">
        <f>"20600737105"</f>
        <v>20600737105</v>
      </c>
      <c r="I46" t="s">
        <v>78</v>
      </c>
      <c r="J46"/>
      <c r="K46">
        <v>27.12</v>
      </c>
      <c r="L46">
        <v>0.0</v>
      </c>
      <c r="M46"/>
      <c r="N46"/>
      <c r="O46">
        <v>4.88</v>
      </c>
      <c r="P46">
        <v>0.0</v>
      </c>
      <c r="Q46">
        <v>32.0</v>
      </c>
      <c r="R46"/>
      <c r="S46"/>
      <c r="T46"/>
      <c r="U46"/>
      <c r="V46"/>
      <c r="W46">
        <v>18</v>
      </c>
    </row>
    <row r="47" spans="1:23">
      <c r="A47"/>
      <c r="B47" t="s">
        <v>77</v>
      </c>
      <c r="C47" t="s">
        <v>77</v>
      </c>
      <c r="D47" t="s">
        <v>33</v>
      </c>
      <c r="E47" t="s">
        <v>34</v>
      </c>
      <c r="F47" t="str">
        <f>"0004078"</f>
        <v>0004078</v>
      </c>
      <c r="G47">
        <v>1</v>
      </c>
      <c r="H47" t="str">
        <f>"00000000"</f>
        <v>00000000</v>
      </c>
      <c r="I47" t="s">
        <v>56</v>
      </c>
      <c r="J47"/>
      <c r="K47">
        <v>402.54</v>
      </c>
      <c r="L47">
        <v>0.0</v>
      </c>
      <c r="M47"/>
      <c r="N47"/>
      <c r="O47">
        <v>72.46</v>
      </c>
      <c r="P47">
        <v>0.0</v>
      </c>
      <c r="Q47">
        <v>475.0</v>
      </c>
      <c r="R47"/>
      <c r="S47"/>
      <c r="T47"/>
      <c r="U47"/>
      <c r="V47"/>
      <c r="W47">
        <v>18</v>
      </c>
    </row>
    <row r="48" spans="1:23">
      <c r="A48"/>
      <c r="B48" t="s">
        <v>77</v>
      </c>
      <c r="C48" t="s">
        <v>77</v>
      </c>
      <c r="D48" t="s">
        <v>33</v>
      </c>
      <c r="E48" t="s">
        <v>34</v>
      </c>
      <c r="F48" t="str">
        <f>"0004079"</f>
        <v>0004079</v>
      </c>
      <c r="G48">
        <v>1</v>
      </c>
      <c r="H48" t="str">
        <f>"00000000"</f>
        <v>00000000</v>
      </c>
      <c r="I48" t="s">
        <v>56</v>
      </c>
      <c r="J48"/>
      <c r="K48">
        <v>389.83</v>
      </c>
      <c r="L48">
        <v>0.0</v>
      </c>
      <c r="M48"/>
      <c r="N48"/>
      <c r="O48">
        <v>70.17</v>
      </c>
      <c r="P48">
        <v>0.0</v>
      </c>
      <c r="Q48">
        <v>460.0</v>
      </c>
      <c r="R48"/>
      <c r="S48"/>
      <c r="T48"/>
      <c r="U48"/>
      <c r="V48"/>
      <c r="W48">
        <v>18</v>
      </c>
    </row>
    <row r="49" spans="1:23">
      <c r="A49"/>
      <c r="B49" t="s">
        <v>77</v>
      </c>
      <c r="C49" t="s">
        <v>77</v>
      </c>
      <c r="D49" t="s">
        <v>33</v>
      </c>
      <c r="E49" t="s">
        <v>34</v>
      </c>
      <c r="F49" t="str">
        <f>"0004080"</f>
        <v>0004080</v>
      </c>
      <c r="G49">
        <v>1</v>
      </c>
      <c r="H49" t="str">
        <f>"00000000"</f>
        <v>00000000</v>
      </c>
      <c r="I49" t="s">
        <v>56</v>
      </c>
      <c r="J49"/>
      <c r="K49">
        <v>588.98</v>
      </c>
      <c r="L49">
        <v>0.0</v>
      </c>
      <c r="M49"/>
      <c r="N49"/>
      <c r="O49">
        <v>106.02</v>
      </c>
      <c r="P49">
        <v>0.0</v>
      </c>
      <c r="Q49">
        <v>695.0</v>
      </c>
      <c r="R49"/>
      <c r="S49"/>
      <c r="T49"/>
      <c r="U49"/>
      <c r="V49"/>
      <c r="W49">
        <v>18</v>
      </c>
    </row>
    <row r="50" spans="1:23">
      <c r="A50"/>
      <c r="B50" t="s">
        <v>77</v>
      </c>
      <c r="C50" t="s">
        <v>77</v>
      </c>
      <c r="D50" t="s">
        <v>33</v>
      </c>
      <c r="E50" t="s">
        <v>34</v>
      </c>
      <c r="F50" t="str">
        <f>"0004081"</f>
        <v>0004081</v>
      </c>
      <c r="G50">
        <v>1</v>
      </c>
      <c r="H50" t="str">
        <f>"00000000"</f>
        <v>00000000</v>
      </c>
      <c r="I50" t="s">
        <v>56</v>
      </c>
      <c r="J50"/>
      <c r="K50">
        <v>63.56</v>
      </c>
      <c r="L50">
        <v>0.0</v>
      </c>
      <c r="M50"/>
      <c r="N50"/>
      <c r="O50">
        <v>11.44</v>
      </c>
      <c r="P50">
        <v>0.0</v>
      </c>
      <c r="Q50">
        <v>75.0</v>
      </c>
      <c r="R50"/>
      <c r="S50"/>
      <c r="T50"/>
      <c r="U50"/>
      <c r="V50"/>
      <c r="W50">
        <v>18</v>
      </c>
    </row>
    <row r="51" spans="1:23">
      <c r="A51"/>
      <c r="B51" t="s">
        <v>77</v>
      </c>
      <c r="C51" t="s">
        <v>77</v>
      </c>
      <c r="D51" t="s">
        <v>37</v>
      </c>
      <c r="E51" t="s">
        <v>38</v>
      </c>
      <c r="F51" t="str">
        <f>"0000331"</f>
        <v>0000331</v>
      </c>
      <c r="G51">
        <v>6</v>
      </c>
      <c r="H51" t="str">
        <f>"20609068702"</f>
        <v>20609068702</v>
      </c>
      <c r="I51" t="s">
        <v>79</v>
      </c>
      <c r="J51"/>
      <c r="K51">
        <v>43.64</v>
      </c>
      <c r="L51">
        <v>0.0</v>
      </c>
      <c r="M51"/>
      <c r="N51"/>
      <c r="O51">
        <v>7.86</v>
      </c>
      <c r="P51">
        <v>0.0</v>
      </c>
      <c r="Q51">
        <v>51.5</v>
      </c>
      <c r="R51"/>
      <c r="S51"/>
      <c r="T51"/>
      <c r="U51"/>
      <c r="V51"/>
      <c r="W51">
        <v>18</v>
      </c>
    </row>
    <row r="52" spans="1:23">
      <c r="A52"/>
      <c r="B52" t="s">
        <v>80</v>
      </c>
      <c r="C52" t="s">
        <v>80</v>
      </c>
      <c r="D52" t="s">
        <v>37</v>
      </c>
      <c r="E52" t="s">
        <v>38</v>
      </c>
      <c r="F52" t="str">
        <f>"0000332"</f>
        <v>0000332</v>
      </c>
      <c r="G52">
        <v>6</v>
      </c>
      <c r="H52" t="str">
        <f>"20100055237"</f>
        <v>20100055237</v>
      </c>
      <c r="I52" t="s">
        <v>81</v>
      </c>
      <c r="J52"/>
      <c r="K52">
        <v>39.83</v>
      </c>
      <c r="L52">
        <v>0.0</v>
      </c>
      <c r="M52"/>
      <c r="N52"/>
      <c r="O52">
        <v>7.17</v>
      </c>
      <c r="P52">
        <v>0.0</v>
      </c>
      <c r="Q52">
        <v>47.0</v>
      </c>
      <c r="R52"/>
      <c r="S52"/>
      <c r="T52"/>
      <c r="U52"/>
      <c r="V52"/>
      <c r="W52">
        <v>18</v>
      </c>
    </row>
    <row r="53" spans="1:23">
      <c r="A53"/>
      <c r="B53" t="s">
        <v>80</v>
      </c>
      <c r="C53" t="s">
        <v>80</v>
      </c>
      <c r="D53" t="s">
        <v>33</v>
      </c>
      <c r="E53" t="s">
        <v>34</v>
      </c>
      <c r="F53" t="str">
        <f>"0004082"</f>
        <v>0004082</v>
      </c>
      <c r="G53">
        <v>1</v>
      </c>
      <c r="H53" t="str">
        <f>"16442678"</f>
        <v>16442678</v>
      </c>
      <c r="I53" t="s">
        <v>82</v>
      </c>
      <c r="J53"/>
      <c r="K53">
        <v>76.27</v>
      </c>
      <c r="L53">
        <v>0.0</v>
      </c>
      <c r="M53"/>
      <c r="N53"/>
      <c r="O53">
        <v>13.73</v>
      </c>
      <c r="P53">
        <v>0.0</v>
      </c>
      <c r="Q53">
        <v>90.0</v>
      </c>
      <c r="R53"/>
      <c r="S53"/>
      <c r="T53"/>
      <c r="U53"/>
      <c r="V53"/>
      <c r="W53">
        <v>18</v>
      </c>
    </row>
    <row r="54" spans="1:23">
      <c r="A54"/>
      <c r="B54" t="s">
        <v>83</v>
      </c>
      <c r="C54" t="s">
        <v>83</v>
      </c>
      <c r="D54" t="s">
        <v>37</v>
      </c>
      <c r="E54" t="s">
        <v>38</v>
      </c>
      <c r="F54" t="str">
        <f>"0000333"</f>
        <v>0000333</v>
      </c>
      <c r="G54">
        <v>6</v>
      </c>
      <c r="H54" t="str">
        <f>"20608781600"</f>
        <v>20608781600</v>
      </c>
      <c r="I54" t="s">
        <v>84</v>
      </c>
      <c r="J54"/>
      <c r="K54">
        <v>187.29</v>
      </c>
      <c r="L54">
        <v>0.0</v>
      </c>
      <c r="M54"/>
      <c r="N54"/>
      <c r="O54">
        <v>33.71</v>
      </c>
      <c r="P54">
        <v>0.0</v>
      </c>
      <c r="Q54">
        <v>221.0</v>
      </c>
      <c r="R54"/>
      <c r="S54"/>
      <c r="T54"/>
      <c r="U54"/>
      <c r="V54"/>
      <c r="W54">
        <v>18</v>
      </c>
    </row>
    <row r="55" spans="1:23">
      <c r="A55"/>
      <c r="B55" t="s">
        <v>83</v>
      </c>
      <c r="C55" t="s">
        <v>83</v>
      </c>
      <c r="D55" t="s">
        <v>37</v>
      </c>
      <c r="E55" t="s">
        <v>38</v>
      </c>
      <c r="F55" t="str">
        <f>"0000334"</f>
        <v>0000334</v>
      </c>
      <c r="G55">
        <v>6</v>
      </c>
      <c r="H55" t="str">
        <f>"20479378763"</f>
        <v>20479378763</v>
      </c>
      <c r="I55" t="s">
        <v>85</v>
      </c>
      <c r="J55"/>
      <c r="K55">
        <v>224.58</v>
      </c>
      <c r="L55">
        <v>0.0</v>
      </c>
      <c r="M55"/>
      <c r="N55"/>
      <c r="O55">
        <v>40.42</v>
      </c>
      <c r="P55">
        <v>0.0</v>
      </c>
      <c r="Q55">
        <v>265.0</v>
      </c>
      <c r="R55"/>
      <c r="S55"/>
      <c r="T55"/>
      <c r="U55"/>
      <c r="V55"/>
      <c r="W55">
        <v>18</v>
      </c>
    </row>
    <row r="56" spans="1:23">
      <c r="A56"/>
      <c r="B56" t="s">
        <v>86</v>
      </c>
      <c r="C56" t="s">
        <v>86</v>
      </c>
      <c r="D56" t="s">
        <v>33</v>
      </c>
      <c r="E56" t="s">
        <v>34</v>
      </c>
      <c r="F56" t="str">
        <f>"0004083"</f>
        <v>0004083</v>
      </c>
      <c r="G56">
        <v>1</v>
      </c>
      <c r="H56" t="str">
        <f>"74382918"</f>
        <v>74382918</v>
      </c>
      <c r="I56" t="s">
        <v>87</v>
      </c>
      <c r="J56"/>
      <c r="K56">
        <v>4491.53</v>
      </c>
      <c r="L56">
        <v>0.0</v>
      </c>
      <c r="M56"/>
      <c r="N56"/>
      <c r="O56">
        <v>808.47</v>
      </c>
      <c r="P56">
        <v>0.0</v>
      </c>
      <c r="Q56">
        <v>5300.0</v>
      </c>
      <c r="R56"/>
      <c r="S56"/>
      <c r="T56"/>
      <c r="U56"/>
      <c r="V56"/>
      <c r="W56">
        <v>18</v>
      </c>
    </row>
    <row r="57" spans="1:23">
      <c r="A57"/>
      <c r="B57" t="s">
        <v>86</v>
      </c>
      <c r="C57" t="s">
        <v>86</v>
      </c>
      <c r="D57" t="s">
        <v>37</v>
      </c>
      <c r="E57" t="s">
        <v>38</v>
      </c>
      <c r="F57" t="str">
        <f>"0000335"</f>
        <v>0000335</v>
      </c>
      <c r="G57">
        <v>6</v>
      </c>
      <c r="H57" t="str">
        <f>"20521542943"</f>
        <v>20521542943</v>
      </c>
      <c r="I57" t="s">
        <v>88</v>
      </c>
      <c r="J57"/>
      <c r="K57">
        <v>67.8</v>
      </c>
      <c r="L57">
        <v>0.0</v>
      </c>
      <c r="M57"/>
      <c r="N57"/>
      <c r="O57">
        <v>12.2</v>
      </c>
      <c r="P57">
        <v>0.0</v>
      </c>
      <c r="Q57">
        <v>80.0</v>
      </c>
      <c r="R57"/>
      <c r="S57"/>
      <c r="T57"/>
      <c r="U57"/>
      <c r="V57"/>
      <c r="W57">
        <v>18</v>
      </c>
    </row>
    <row r="58" spans="1:23">
      <c r="A58"/>
      <c r="B58" t="s">
        <v>86</v>
      </c>
      <c r="C58" t="s">
        <v>86</v>
      </c>
      <c r="D58" t="s">
        <v>37</v>
      </c>
      <c r="E58" t="s">
        <v>38</v>
      </c>
      <c r="F58" t="str">
        <f>"0000336"</f>
        <v>0000336</v>
      </c>
      <c r="G58">
        <v>6</v>
      </c>
      <c r="H58" t="str">
        <f>"10028848124"</f>
        <v>10028848124</v>
      </c>
      <c r="I58" t="s">
        <v>89</v>
      </c>
      <c r="J58"/>
      <c r="K58">
        <v>777.12</v>
      </c>
      <c r="L58">
        <v>0.0</v>
      </c>
      <c r="M58"/>
      <c r="N58"/>
      <c r="O58">
        <v>139.88</v>
      </c>
      <c r="P58">
        <v>0.0</v>
      </c>
      <c r="Q58">
        <v>917.0</v>
      </c>
      <c r="R58"/>
      <c r="S58"/>
      <c r="T58"/>
      <c r="U58"/>
      <c r="V58"/>
      <c r="W58">
        <v>18</v>
      </c>
    </row>
    <row r="59" spans="1:23">
      <c r="A59"/>
      <c r="B59" t="s">
        <v>86</v>
      </c>
      <c r="C59" t="s">
        <v>86</v>
      </c>
      <c r="D59" t="s">
        <v>37</v>
      </c>
      <c r="E59" t="s">
        <v>38</v>
      </c>
      <c r="F59" t="str">
        <f>"0000337"</f>
        <v>0000337</v>
      </c>
      <c r="G59">
        <v>6</v>
      </c>
      <c r="H59" t="str">
        <f>"20605629408"</f>
        <v>20605629408</v>
      </c>
      <c r="I59" t="s">
        <v>39</v>
      </c>
      <c r="J59"/>
      <c r="K59">
        <v>1313.56</v>
      </c>
      <c r="L59">
        <v>0.0</v>
      </c>
      <c r="M59"/>
      <c r="N59"/>
      <c r="O59">
        <v>236.44</v>
      </c>
      <c r="P59">
        <v>0.0</v>
      </c>
      <c r="Q59">
        <v>1550.0</v>
      </c>
      <c r="R59"/>
      <c r="S59"/>
      <c r="T59"/>
      <c r="U59"/>
      <c r="V59"/>
      <c r="W59">
        <v>18</v>
      </c>
    </row>
    <row r="60" spans="1:23">
      <c r="A60"/>
      <c r="B60" t="s">
        <v>86</v>
      </c>
      <c r="C60" t="s">
        <v>86</v>
      </c>
      <c r="D60" t="s">
        <v>37</v>
      </c>
      <c r="E60" t="s">
        <v>38</v>
      </c>
      <c r="F60" t="str">
        <f>"0000338"</f>
        <v>0000338</v>
      </c>
      <c r="G60">
        <v>6</v>
      </c>
      <c r="H60" t="str">
        <f>"20605629408"</f>
        <v>20605629408</v>
      </c>
      <c r="I60" t="s">
        <v>39</v>
      </c>
      <c r="J60"/>
      <c r="K60">
        <v>1110.17</v>
      </c>
      <c r="L60">
        <v>0.0</v>
      </c>
      <c r="M60"/>
      <c r="N60"/>
      <c r="O60">
        <v>199.83</v>
      </c>
      <c r="P60">
        <v>0.0</v>
      </c>
      <c r="Q60">
        <v>1310.0</v>
      </c>
      <c r="R60"/>
      <c r="S60"/>
      <c r="T60"/>
      <c r="U60"/>
      <c r="V60"/>
      <c r="W60">
        <v>18</v>
      </c>
    </row>
    <row r="61" spans="1:23">
      <c r="A61"/>
      <c r="B61" t="s">
        <v>86</v>
      </c>
      <c r="C61" t="s">
        <v>86</v>
      </c>
      <c r="D61" t="s">
        <v>37</v>
      </c>
      <c r="E61" t="s">
        <v>38</v>
      </c>
      <c r="F61" t="str">
        <f>"0000339"</f>
        <v>0000339</v>
      </c>
      <c r="G61">
        <v>6</v>
      </c>
      <c r="H61" t="str">
        <f>"20600867980"</f>
        <v>20600867980</v>
      </c>
      <c r="I61" t="s">
        <v>90</v>
      </c>
      <c r="J61"/>
      <c r="K61">
        <v>949.15</v>
      </c>
      <c r="L61">
        <v>0.0</v>
      </c>
      <c r="M61"/>
      <c r="N61"/>
      <c r="O61">
        <v>170.85</v>
      </c>
      <c r="P61">
        <v>0.0</v>
      </c>
      <c r="Q61">
        <v>1120.0</v>
      </c>
      <c r="R61"/>
      <c r="S61"/>
      <c r="T61"/>
      <c r="U61"/>
      <c r="V61"/>
      <c r="W61">
        <v>18</v>
      </c>
    </row>
    <row r="62" spans="1:23">
      <c r="A62"/>
      <c r="B62" t="s">
        <v>91</v>
      </c>
      <c r="C62" t="s">
        <v>91</v>
      </c>
      <c r="D62" t="s">
        <v>37</v>
      </c>
      <c r="E62" t="s">
        <v>38</v>
      </c>
      <c r="F62" t="str">
        <f>"0000340"</f>
        <v>0000340</v>
      </c>
      <c r="G62">
        <v>6</v>
      </c>
      <c r="H62" t="str">
        <f>"20487515125"</f>
        <v>20487515125</v>
      </c>
      <c r="I62" t="s">
        <v>92</v>
      </c>
      <c r="J62"/>
      <c r="K62">
        <v>203.39</v>
      </c>
      <c r="L62">
        <v>0.0</v>
      </c>
      <c r="M62"/>
      <c r="N62"/>
      <c r="O62">
        <v>36.61</v>
      </c>
      <c r="P62">
        <v>0.0</v>
      </c>
      <c r="Q62">
        <v>240.0</v>
      </c>
      <c r="R62"/>
      <c r="S62"/>
      <c r="T62"/>
      <c r="U62"/>
      <c r="V62"/>
      <c r="W62">
        <v>18</v>
      </c>
    </row>
    <row r="63" spans="1:23">
      <c r="A63"/>
      <c r="B63" t="s">
        <v>91</v>
      </c>
      <c r="C63" t="s">
        <v>91</v>
      </c>
      <c r="D63" t="s">
        <v>37</v>
      </c>
      <c r="E63" t="s">
        <v>38</v>
      </c>
      <c r="F63" t="str">
        <f>"0000341"</f>
        <v>0000341</v>
      </c>
      <c r="G63">
        <v>6</v>
      </c>
      <c r="H63" t="str">
        <f>"10419447043"</f>
        <v>10419447043</v>
      </c>
      <c r="I63" t="s">
        <v>93</v>
      </c>
      <c r="J63"/>
      <c r="K63">
        <v>4470.34</v>
      </c>
      <c r="L63">
        <v>0.0</v>
      </c>
      <c r="M63"/>
      <c r="N63"/>
      <c r="O63">
        <v>804.66</v>
      </c>
      <c r="P63">
        <v>0.0</v>
      </c>
      <c r="Q63">
        <v>5275.0</v>
      </c>
      <c r="R63"/>
      <c r="S63"/>
      <c r="T63"/>
      <c r="U63"/>
      <c r="V63"/>
      <c r="W63">
        <v>18</v>
      </c>
    </row>
    <row r="64" spans="1:23">
      <c r="A64"/>
      <c r="B64" t="s">
        <v>91</v>
      </c>
      <c r="C64" t="s">
        <v>91</v>
      </c>
      <c r="D64" t="s">
        <v>37</v>
      </c>
      <c r="E64" t="s">
        <v>38</v>
      </c>
      <c r="F64" t="str">
        <f>"0000342"</f>
        <v>0000342</v>
      </c>
      <c r="G64">
        <v>6</v>
      </c>
      <c r="H64" t="str">
        <f>"20479378763"</f>
        <v>20479378763</v>
      </c>
      <c r="I64" t="s">
        <v>85</v>
      </c>
      <c r="J64"/>
      <c r="K64">
        <v>254.24</v>
      </c>
      <c r="L64">
        <v>0.0</v>
      </c>
      <c r="M64"/>
      <c r="N64"/>
      <c r="O64">
        <v>45.76</v>
      </c>
      <c r="P64">
        <v>0.0</v>
      </c>
      <c r="Q64">
        <v>300.0</v>
      </c>
      <c r="R64"/>
      <c r="S64"/>
      <c r="T64"/>
      <c r="U64"/>
      <c r="V64"/>
      <c r="W64">
        <v>18</v>
      </c>
    </row>
    <row r="65" spans="1:23">
      <c r="A65"/>
      <c r="B65" t="s">
        <v>94</v>
      </c>
      <c r="C65" t="s">
        <v>94</v>
      </c>
      <c r="D65" t="s">
        <v>37</v>
      </c>
      <c r="E65" t="s">
        <v>38</v>
      </c>
      <c r="F65" t="str">
        <f>"0000343"</f>
        <v>0000343</v>
      </c>
      <c r="G65">
        <v>6</v>
      </c>
      <c r="H65" t="str">
        <f>"20605629408"</f>
        <v>20605629408</v>
      </c>
      <c r="I65" t="s">
        <v>39</v>
      </c>
      <c r="J65"/>
      <c r="K65">
        <v>540.25</v>
      </c>
      <c r="L65">
        <v>0.0</v>
      </c>
      <c r="M65"/>
      <c r="N65"/>
      <c r="O65">
        <v>97.25</v>
      </c>
      <c r="P65">
        <v>0.0</v>
      </c>
      <c r="Q65">
        <v>637.5</v>
      </c>
      <c r="R65"/>
      <c r="S65"/>
      <c r="T65"/>
      <c r="U65"/>
      <c r="V65"/>
      <c r="W65">
        <v>18</v>
      </c>
    </row>
    <row r="66" spans="1:23">
      <c r="A66"/>
      <c r="B66" t="s">
        <v>94</v>
      </c>
      <c r="C66" t="s">
        <v>94</v>
      </c>
      <c r="D66" t="s">
        <v>37</v>
      </c>
      <c r="E66" t="s">
        <v>38</v>
      </c>
      <c r="F66" t="str">
        <f>"0000344"</f>
        <v>0000344</v>
      </c>
      <c r="G66">
        <v>6</v>
      </c>
      <c r="H66" t="str">
        <f>"10432480203"</f>
        <v>10432480203</v>
      </c>
      <c r="I66" t="s">
        <v>95</v>
      </c>
      <c r="J66"/>
      <c r="K66">
        <v>335.59</v>
      </c>
      <c r="L66">
        <v>0.0</v>
      </c>
      <c r="M66"/>
      <c r="N66"/>
      <c r="O66">
        <v>60.41</v>
      </c>
      <c r="P66">
        <v>0.0</v>
      </c>
      <c r="Q66">
        <v>396.0</v>
      </c>
      <c r="R66"/>
      <c r="S66"/>
      <c r="T66"/>
      <c r="U66"/>
      <c r="V66"/>
      <c r="W66">
        <v>18</v>
      </c>
    </row>
    <row r="67" spans="1:23">
      <c r="A67"/>
      <c r="B67" t="s">
        <v>94</v>
      </c>
      <c r="C67" t="s">
        <v>94</v>
      </c>
      <c r="D67" t="s">
        <v>33</v>
      </c>
      <c r="E67" t="s">
        <v>34</v>
      </c>
      <c r="F67" t="str">
        <f>"0004084"</f>
        <v>0004084</v>
      </c>
      <c r="G67">
        <v>1</v>
      </c>
      <c r="H67" t="str">
        <f>"45025296"</f>
        <v>45025296</v>
      </c>
      <c r="I67" t="s">
        <v>96</v>
      </c>
      <c r="J67"/>
      <c r="K67">
        <v>345.34</v>
      </c>
      <c r="L67">
        <v>0.0</v>
      </c>
      <c r="M67"/>
      <c r="N67"/>
      <c r="O67">
        <v>62.16</v>
      </c>
      <c r="P67">
        <v>0.0</v>
      </c>
      <c r="Q67">
        <v>407.5</v>
      </c>
      <c r="R67"/>
      <c r="S67"/>
      <c r="T67"/>
      <c r="U67"/>
      <c r="V67"/>
      <c r="W67">
        <v>18</v>
      </c>
    </row>
    <row r="68" spans="1:23">
      <c r="A68"/>
      <c r="B68" t="s">
        <v>94</v>
      </c>
      <c r="C68" t="s">
        <v>94</v>
      </c>
      <c r="D68" t="s">
        <v>37</v>
      </c>
      <c r="E68" t="s">
        <v>38</v>
      </c>
      <c r="F68" t="str">
        <f>"0000345"</f>
        <v>0000345</v>
      </c>
      <c r="G68">
        <v>6</v>
      </c>
      <c r="H68" t="str">
        <f>"10032004887"</f>
        <v>10032004887</v>
      </c>
      <c r="I68" t="s">
        <v>97</v>
      </c>
      <c r="J68"/>
      <c r="K68">
        <v>838.65</v>
      </c>
      <c r="L68">
        <v>0.0</v>
      </c>
      <c r="M68"/>
      <c r="N68"/>
      <c r="O68">
        <v>150.96</v>
      </c>
      <c r="P68">
        <v>0.0</v>
      </c>
      <c r="Q68">
        <v>989.61</v>
      </c>
      <c r="R68"/>
      <c r="S68"/>
      <c r="T68"/>
      <c r="U68"/>
      <c r="V68"/>
      <c r="W68">
        <v>18</v>
      </c>
    </row>
    <row r="69" spans="1:23">
      <c r="A69"/>
      <c r="B69" t="s">
        <v>94</v>
      </c>
      <c r="C69" t="s">
        <v>94</v>
      </c>
      <c r="D69" t="s">
        <v>37</v>
      </c>
      <c r="E69" t="s">
        <v>38</v>
      </c>
      <c r="F69" t="str">
        <f>"0000346"</f>
        <v>0000346</v>
      </c>
      <c r="G69">
        <v>6</v>
      </c>
      <c r="H69" t="str">
        <f>"20600552130"</f>
        <v>20600552130</v>
      </c>
      <c r="I69" t="s">
        <v>98</v>
      </c>
      <c r="J69"/>
      <c r="K69">
        <v>188.14</v>
      </c>
      <c r="L69">
        <v>0.0</v>
      </c>
      <c r="M69"/>
      <c r="N69"/>
      <c r="O69">
        <v>33.86</v>
      </c>
      <c r="P69">
        <v>0.0</v>
      </c>
      <c r="Q69">
        <v>222.0</v>
      </c>
      <c r="R69"/>
      <c r="S69"/>
      <c r="T69"/>
      <c r="U69"/>
      <c r="V69"/>
      <c r="W69">
        <v>18</v>
      </c>
    </row>
    <row r="70" spans="1:23">
      <c r="A70"/>
      <c r="B70" t="s">
        <v>94</v>
      </c>
      <c r="C70" t="s">
        <v>94</v>
      </c>
      <c r="D70" t="s">
        <v>33</v>
      </c>
      <c r="E70" t="s">
        <v>34</v>
      </c>
      <c r="F70" t="str">
        <f>"0004085"</f>
        <v>0004085</v>
      </c>
      <c r="G70">
        <v>1</v>
      </c>
      <c r="H70" t="str">
        <f>"43680014"</f>
        <v>43680014</v>
      </c>
      <c r="I70" t="s">
        <v>99</v>
      </c>
      <c r="J70"/>
      <c r="K70">
        <v>164.83</v>
      </c>
      <c r="L70">
        <v>0.0</v>
      </c>
      <c r="M70"/>
      <c r="N70"/>
      <c r="O70">
        <v>29.67</v>
      </c>
      <c r="P70">
        <v>0.0</v>
      </c>
      <c r="Q70">
        <v>194.5</v>
      </c>
      <c r="R70"/>
      <c r="S70"/>
      <c r="T70"/>
      <c r="U70"/>
      <c r="V70"/>
      <c r="W70">
        <v>18</v>
      </c>
    </row>
    <row r="71" spans="1:23">
      <c r="A71"/>
      <c r="B71" t="s">
        <v>41</v>
      </c>
      <c r="C71" t="s">
        <v>41</v>
      </c>
      <c r="D71" t="s">
        <v>100</v>
      </c>
      <c r="E71" t="s">
        <v>38</v>
      </c>
      <c r="F71" t="str">
        <f>"0000004"</f>
        <v>0000004</v>
      </c>
      <c r="G71">
        <v>6</v>
      </c>
      <c r="H71" t="str">
        <f>"10174502647"</f>
        <v>10174502647</v>
      </c>
      <c r="I71" t="s">
        <v>43</v>
      </c>
      <c r="J71"/>
      <c r="K71">
        <v>-406.78</v>
      </c>
      <c r="L71">
        <v>0.0</v>
      </c>
      <c r="M71"/>
      <c r="N71"/>
      <c r="O71">
        <v>-73.22</v>
      </c>
      <c r="P71">
        <v>0.0</v>
      </c>
      <c r="Q71">
        <v>-480.0</v>
      </c>
      <c r="R71"/>
      <c r="S71" t="s">
        <v>41</v>
      </c>
      <c r="T71" t="s">
        <v>37</v>
      </c>
      <c r="U71" t="s">
        <v>38</v>
      </c>
      <c r="V71" t="s">
        <v>101</v>
      </c>
      <c r="W71">
        <v>18</v>
      </c>
    </row>
    <row r="72" spans="1:23">
      <c r="A72"/>
      <c r="B72" t="s">
        <v>71</v>
      </c>
      <c r="C72" t="s">
        <v>71</v>
      </c>
      <c r="D72" t="s">
        <v>100</v>
      </c>
      <c r="E72" t="s">
        <v>34</v>
      </c>
      <c r="F72" t="str">
        <f>"0000020"</f>
        <v>0000020</v>
      </c>
      <c r="G72">
        <v>1</v>
      </c>
      <c r="H72" t="str">
        <f>"27968644"</f>
        <v>27968644</v>
      </c>
      <c r="I72" t="s">
        <v>72</v>
      </c>
      <c r="J72"/>
      <c r="K72">
        <v>-88.98</v>
      </c>
      <c r="L72">
        <v>0.0</v>
      </c>
      <c r="M72"/>
      <c r="N72"/>
      <c r="O72">
        <v>-16.02</v>
      </c>
      <c r="P72">
        <v>0.0</v>
      </c>
      <c r="Q72">
        <v>-105.0</v>
      </c>
      <c r="R72"/>
      <c r="S72" t="s">
        <v>71</v>
      </c>
      <c r="T72" t="s">
        <v>33</v>
      </c>
      <c r="U72" t="s">
        <v>34</v>
      </c>
      <c r="V72" t="s">
        <v>102</v>
      </c>
      <c r="W72">
        <v>18</v>
      </c>
    </row>
    <row r="73" spans="1:23">
      <c r="A73"/>
      <c r="B73" t="s">
        <v>74</v>
      </c>
      <c r="C73" t="s">
        <v>74</v>
      </c>
      <c r="D73" t="s">
        <v>100</v>
      </c>
      <c r="E73" t="s">
        <v>38</v>
      </c>
      <c r="F73" t="str">
        <f>"0000005"</f>
        <v>0000005</v>
      </c>
      <c r="G73">
        <v>6</v>
      </c>
      <c r="H73" t="str">
        <f>"20608161296"</f>
        <v>20608161296</v>
      </c>
      <c r="I73" t="s">
        <v>60</v>
      </c>
      <c r="J73"/>
      <c r="K73">
        <v>-847.46</v>
      </c>
      <c r="L73">
        <v>0.0</v>
      </c>
      <c r="M73"/>
      <c r="N73"/>
      <c r="O73">
        <v>-152.54</v>
      </c>
      <c r="P73">
        <v>0.0</v>
      </c>
      <c r="Q73">
        <v>-1000.0</v>
      </c>
      <c r="R73"/>
      <c r="S73" t="s">
        <v>74</v>
      </c>
      <c r="T73" t="s">
        <v>37</v>
      </c>
      <c r="U73" t="s">
        <v>38</v>
      </c>
      <c r="V73" t="s">
        <v>103</v>
      </c>
      <c r="W73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2022-05-16T17:08:16-05:00</dcterms:created>
  <dcterms:modified xsi:type="dcterms:W3CDTF">2022-05-16T17:08:16-05:00</dcterms:modified>
  <dc:title>Untitled Spreadsheet</dc:title>
  <dc:description/>
  <dc:subject/>
  <cp:keywords/>
  <cp:category/>
</cp:coreProperties>
</file>