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OMPR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<sst xmlns="http://schemas.openxmlformats.org/spreadsheetml/2006/main" uniqueCount="312">
  <si>
    <t>REPORTE DE COMPRAS</t>
  </si>
  <si>
    <t>FECHA DE REPORTE:</t>
  </si>
  <si>
    <t>24/10/2020</t>
  </si>
  <si>
    <t>CRITERIO DE FILTRO:</t>
  </si>
  <si>
    <t>RANGO DE FECHAS:</t>
  </si>
  <si>
    <t>Desde 01/09/2020 hasta 30/09/2020</t>
  </si>
  <si>
    <t>TIPO DE DOCUMENTO:</t>
  </si>
  <si>
    <t>EMPRESA (SUCURSAL):</t>
  </si>
  <si>
    <t>MULTI MARKET CHICLAYO</t>
  </si>
  <si>
    <t>NRO.</t>
  </si>
  <si>
    <t>FECHA DE EMISION DEL COMPROBANTE DE PAGO O DOCUMENTO</t>
  </si>
  <si>
    <t>FECHA DE VENCIMIENTO O FECHA DE PAGO</t>
  </si>
  <si>
    <t>TIPO</t>
  </si>
  <si>
    <t>NRO.SERIE/NRO.SERIE MAQ REGIS</t>
  </si>
  <si>
    <t>ANO DUA O DSI</t>
  </si>
  <si>
    <t>NUMERO</t>
  </si>
  <si>
    <t>TIPO DOCUMENTO IDENTIDAD</t>
  </si>
  <si>
    <t>NUMERO DOCUMENTO IDENTIDAD</t>
  </si>
  <si>
    <t>APELLIDOS Y NOMBRES, DENOMINACION O RAZON SOCIAL</t>
  </si>
  <si>
    <t>BASE IMPONIBLE ADQUISICIONES GRAVADAS DESTINADAS A OPERACIONES GRAVADAS Y/O DE EXPORTACIONES</t>
  </si>
  <si>
    <t>IGV IMPONIBLE ADQUISICIONES GRAVADAS DESTINADAS A OPERACIONES GRAVADAS Y/O DE EXPORTACIONES</t>
  </si>
  <si>
    <t>BASE IMPONIBLE ADQUISICIONES GRAVADAS DESTINADAS A OPERACIONES GRAVADAS Y/O DE EXPORTACIONES Y OPERACIONES NO GRABADAS</t>
  </si>
  <si>
    <t>IGV IMPONIBLE ADQUISICIONES GRAVADAS DESTINADAS A OPERACIONES GRAVADAS Y/O DE EXPORTACIONES Y OPERACIONES NO GRABADAS</t>
  </si>
  <si>
    <t>BASE IMPONIBLE ADQUISICIONES GRAVADAS DESTINADAS A OPERACIONES NO GRAVADAS</t>
  </si>
  <si>
    <t>IGV IMPONIBLE ADQUISICIONES GRAVADAS DESTINADAS A OPERACIONES NO GRAVADAS</t>
  </si>
  <si>
    <t>VALOR DE LAS ADQUISICIONES NO GRAVADAS</t>
  </si>
  <si>
    <t>ISC</t>
  </si>
  <si>
    <t>OTROS TRIBUTOS Y CARGOS</t>
  </si>
  <si>
    <t>IMPORTE TOTAL</t>
  </si>
  <si>
    <t>NRO DE COMPROBANTE DE PAGO EMITIDO POR SUJETO NO DOMICILIADO</t>
  </si>
  <si>
    <t>NRO DE CONSTANCIA DE DEPOSITO DE DETRACCION</t>
  </si>
  <si>
    <t>FECHA DE EMISION DE CONSTANCIA DE DEPOSITO DE DETRACCION</t>
  </si>
  <si>
    <t>TIPO DE CAMBIO</t>
  </si>
  <si>
    <t>FECHA REFERENCIA</t>
  </si>
  <si>
    <t>TIPO REFERENCIA</t>
  </si>
  <si>
    <t>SERIE REFERENCIA</t>
  </si>
  <si>
    <t>NRO. REFERENCIA</t>
  </si>
  <si>
    <t>IGV PORCENTAJE</t>
  </si>
  <si>
    <t>CUENTA CONTABLE</t>
  </si>
  <si>
    <t>0000086</t>
  </si>
  <si>
    <t>01/09/2020</t>
  </si>
  <si>
    <t>01</t>
  </si>
  <si>
    <t>F032</t>
  </si>
  <si>
    <t>CHIMU AGROPECUARIA S.A.</t>
  </si>
  <si>
    <t>0000087</t>
  </si>
  <si>
    <t>02/09/2020</t>
  </si>
  <si>
    <t>F134</t>
  </si>
  <si>
    <t>DESPENSA PERUANA S.A</t>
  </si>
  <si>
    <t>0000088</t>
  </si>
  <si>
    <t>0000092</t>
  </si>
  <si>
    <t>F022</t>
  </si>
  <si>
    <t>HALEMA S.A.C.</t>
  </si>
  <si>
    <t>0000093</t>
  </si>
  <si>
    <t>0000094</t>
  </si>
  <si>
    <t>F002</t>
  </si>
  <si>
    <t>0000096</t>
  </si>
  <si>
    <t>E001</t>
  </si>
  <si>
    <t>PROCESADORA DE ALIMENTOS PRIMARIOS S.R.L.</t>
  </si>
  <si>
    <t>0000097</t>
  </si>
  <si>
    <t>0000099</t>
  </si>
  <si>
    <t>ROYMA SOCIEDAD DE RESPONSABILIDAD LIMITADA</t>
  </si>
  <si>
    <t>0000103</t>
  </si>
  <si>
    <t>F001</t>
  </si>
  <si>
    <t>R &amp; P DISTRIBUCIONES E INVERSIONES DEL NORTE E.I.R.L.</t>
  </si>
  <si>
    <t>0000100</t>
  </si>
  <si>
    <t>03/09/2020</t>
  </si>
  <si>
    <t>0000101</t>
  </si>
  <si>
    <t>F021</t>
  </si>
  <si>
    <t>CARTAVIO SOCIEDAD ANONIMA ABIERTA</t>
  </si>
  <si>
    <t>0000102</t>
  </si>
  <si>
    <t>0000110</t>
  </si>
  <si>
    <t>04/09/2020</t>
  </si>
  <si>
    <t>F467</t>
  </si>
  <si>
    <t>PANIFICADORA BIMBO DEL PERU S.A</t>
  </si>
  <si>
    <t>0000111</t>
  </si>
  <si>
    <t>F042</t>
  </si>
  <si>
    <t>0000114</t>
  </si>
  <si>
    <t>05/09/2020</t>
  </si>
  <si>
    <t>F662</t>
  </si>
  <si>
    <t>EMPRESA COMERCIALIZADORA DE BEBIDAS S.A.C.</t>
  </si>
  <si>
    <t>0000115</t>
  </si>
  <si>
    <t>F440</t>
  </si>
  <si>
    <t>DISTRIBUIDORA DE PRODUCTOS DE CONSUMO MASIVO SOCIEDAD ANONIMA CERRADA</t>
  </si>
  <si>
    <t>0000116</t>
  </si>
  <si>
    <t>0000119</t>
  </si>
  <si>
    <t>0000117</t>
  </si>
  <si>
    <t>07/09/2020</t>
  </si>
  <si>
    <t>0000118</t>
  </si>
  <si>
    <t>0000120</t>
  </si>
  <si>
    <t>0000121</t>
  </si>
  <si>
    <t>0000167</t>
  </si>
  <si>
    <t>REPRESENTACIONES GENRRI E.I.R.L.</t>
  </si>
  <si>
    <t>0000122</t>
  </si>
  <si>
    <t>08/09/2020</t>
  </si>
  <si>
    <t>0000123</t>
  </si>
  <si>
    <t>MULTISERVICIOS B Y G AMIGO E.I.R.L.</t>
  </si>
  <si>
    <t>0000124</t>
  </si>
  <si>
    <t>0000130</t>
  </si>
  <si>
    <t>F110</t>
  </si>
  <si>
    <t>CHAVEZ HURTADO ANGELICA EMPERATRIZ</t>
  </si>
  <si>
    <t>0000132</t>
  </si>
  <si>
    <t>0000133</t>
  </si>
  <si>
    <t>0000125</t>
  </si>
  <si>
    <t>09/09/2020</t>
  </si>
  <si>
    <t>MOROCHO LLOCLLA JIAN CARLOS</t>
  </si>
  <si>
    <t>0000126</t>
  </si>
  <si>
    <t>0000127</t>
  </si>
  <si>
    <t>FY02</t>
  </si>
  <si>
    <t>COMERCIALIZADORA SALEM SOCIEDAD ANONIMA CERRADA</t>
  </si>
  <si>
    <t>0000128</t>
  </si>
  <si>
    <t>F004</t>
  </si>
  <si>
    <t>YUGOCORP S.A.C.</t>
  </si>
  <si>
    <t>0000129</t>
  </si>
  <si>
    <t>0000131</t>
  </si>
  <si>
    <t>EL CAMPERITO EMPRESA INDIVIDUAL DE RESPONSABILIDAD LIMITADA</t>
  </si>
  <si>
    <t>0000134</t>
  </si>
  <si>
    <t>0000135</t>
  </si>
  <si>
    <t>0000146</t>
  </si>
  <si>
    <t>F003</t>
  </si>
  <si>
    <t>VERDUM PERÃ S.A.C.</t>
  </si>
  <si>
    <t>0000136</t>
  </si>
  <si>
    <t>10/09/2020</t>
  </si>
  <si>
    <t>F512</t>
  </si>
  <si>
    <t>LECHE GLORIA SOCIEDAD ANONIMA - GLORIA S.A.</t>
  </si>
  <si>
    <t>0000137</t>
  </si>
  <si>
    <t>0000138</t>
  </si>
  <si>
    <t xml:space="preserve">COMERCIALIZADORA JUANY SAC </t>
  </si>
  <si>
    <t>0000139</t>
  </si>
  <si>
    <t>0000140</t>
  </si>
  <si>
    <t>03</t>
  </si>
  <si>
    <t>B001</t>
  </si>
  <si>
    <t>IMPORT&amp; EXPORT GUEVARA SOCIEDAD ANONIMA CERRADA</t>
  </si>
  <si>
    <t>0000141</t>
  </si>
  <si>
    <t>0000142</t>
  </si>
  <si>
    <t>0000143</t>
  </si>
  <si>
    <t>0000144</t>
  </si>
  <si>
    <t>0000145</t>
  </si>
  <si>
    <t>11/09/2020</t>
  </si>
  <si>
    <t>0000147</t>
  </si>
  <si>
    <t>0000148</t>
  </si>
  <si>
    <t>0000149</t>
  </si>
  <si>
    <t>0000150</t>
  </si>
  <si>
    <t>12/09/2020</t>
  </si>
  <si>
    <t>F515</t>
  </si>
  <si>
    <t>MERCANTIL INCA S.A.</t>
  </si>
  <si>
    <t>0000151</t>
  </si>
  <si>
    <t>DISTRIBUIDORA BMC S.A.C.</t>
  </si>
  <si>
    <t>0000152</t>
  </si>
  <si>
    <t>F060</t>
  </si>
  <si>
    <t>A Y P DISTRIBUCIONES S.A.C.</t>
  </si>
  <si>
    <t>0000155</t>
  </si>
  <si>
    <t>0000153</t>
  </si>
  <si>
    <t>14/09/2020</t>
  </si>
  <si>
    <t>FA99</t>
  </si>
  <si>
    <t>UNIÃN DE CERVECERÃAS PERUANAS BACKUS Y JOHNSTON SOCIEDAD ANÃNIMA ABIERTA</t>
  </si>
  <si>
    <t>0000154</t>
  </si>
  <si>
    <t>0000156</t>
  </si>
  <si>
    <t>0000157</t>
  </si>
  <si>
    <t>0000158</t>
  </si>
  <si>
    <t>0000160</t>
  </si>
  <si>
    <t>001</t>
  </si>
  <si>
    <t>0000163</t>
  </si>
  <si>
    <t>DISTRIBUCIONES CALLAYUC S.A.C.</t>
  </si>
  <si>
    <t>0000164</t>
  </si>
  <si>
    <t>0000175</t>
  </si>
  <si>
    <t>CORPORACION GALCA S.A.C.</t>
  </si>
  <si>
    <t>0000176</t>
  </si>
  <si>
    <t>0000159</t>
  </si>
  <si>
    <t>15/09/2020</t>
  </si>
  <si>
    <t>0000161</t>
  </si>
  <si>
    <t>F130</t>
  </si>
  <si>
    <t>COMERCIALIZADORA Y DISTRIBUIDORA JIMENEZ SAC</t>
  </si>
  <si>
    <t>0000162</t>
  </si>
  <si>
    <t>0000165</t>
  </si>
  <si>
    <t>0000166</t>
  </si>
  <si>
    <t>0000172</t>
  </si>
  <si>
    <t>0000168</t>
  </si>
  <si>
    <t>16/09/2020</t>
  </si>
  <si>
    <t>0000169</t>
  </si>
  <si>
    <t>0000170</t>
  </si>
  <si>
    <t>0000171</t>
  </si>
  <si>
    <t>0000173</t>
  </si>
  <si>
    <t>0000174</t>
  </si>
  <si>
    <t>0000182</t>
  </si>
  <si>
    <t>0000199</t>
  </si>
  <si>
    <t>0000226</t>
  </si>
  <si>
    <t>0000177</t>
  </si>
  <si>
    <t>17/09/2020</t>
  </si>
  <si>
    <t>0000178</t>
  </si>
  <si>
    <t>0000179</t>
  </si>
  <si>
    <t>0000180</t>
  </si>
  <si>
    <t>0000183</t>
  </si>
  <si>
    <t>0000181</t>
  </si>
  <si>
    <t>18/09/2020</t>
  </si>
  <si>
    <t>LUNA CANARIO JOSE FERNANDO</t>
  </si>
  <si>
    <t>0000184</t>
  </si>
  <si>
    <t>0000185</t>
  </si>
  <si>
    <t>0000186</t>
  </si>
  <si>
    <t>0000190</t>
  </si>
  <si>
    <t>0000192</t>
  </si>
  <si>
    <t>0000193</t>
  </si>
  <si>
    <t>0000194</t>
  </si>
  <si>
    <t>F045</t>
  </si>
  <si>
    <t xml:space="preserve">DISTRIBUIDORA COMERCIAL ALVAREZ BOHL SRL </t>
  </si>
  <si>
    <t>0000195</t>
  </si>
  <si>
    <t>0000196</t>
  </si>
  <si>
    <t>0000197</t>
  </si>
  <si>
    <t>INDUAMERICA INTERNACIONAL S.A.C.</t>
  </si>
  <si>
    <t>0000206</t>
  </si>
  <si>
    <t>0000187</t>
  </si>
  <si>
    <t>19/09/2020</t>
  </si>
  <si>
    <t>0000188</t>
  </si>
  <si>
    <t>0000189</t>
  </si>
  <si>
    <t>0000191</t>
  </si>
  <si>
    <t>0000198</t>
  </si>
  <si>
    <t>21/09/2020</t>
  </si>
  <si>
    <t>NOR DISTRIBUIDORA IBARGUREN GEREDA S.A.</t>
  </si>
  <si>
    <t>0000200</t>
  </si>
  <si>
    <t>0000201</t>
  </si>
  <si>
    <t>0000202</t>
  </si>
  <si>
    <t>FA999</t>
  </si>
  <si>
    <t>0000203</t>
  </si>
  <si>
    <t>0000204</t>
  </si>
  <si>
    <t>0000207</t>
  </si>
  <si>
    <t>BOCADITOS CRISLITOS S.R.L</t>
  </si>
  <si>
    <t>0000208</t>
  </si>
  <si>
    <t>0000210</t>
  </si>
  <si>
    <t>0000211</t>
  </si>
  <si>
    <t>0000205</t>
  </si>
  <si>
    <t>22/09/2020</t>
  </si>
  <si>
    <t>0000209</t>
  </si>
  <si>
    <t>PILADORA NUEVO HORIZONTE SOCIEDAD ANONIMA CERRADA</t>
  </si>
  <si>
    <t>0000218</t>
  </si>
  <si>
    <t>0000219</t>
  </si>
  <si>
    <t>0000220</t>
  </si>
  <si>
    <t>F720</t>
  </si>
  <si>
    <t>COMERCIAL LAVAGNA S.A.C.</t>
  </si>
  <si>
    <t>0000221</t>
  </si>
  <si>
    <t>0000212</t>
  </si>
  <si>
    <t>23/09/2020</t>
  </si>
  <si>
    <t>0000213</t>
  </si>
  <si>
    <t>0000214</t>
  </si>
  <si>
    <t>0000215</t>
  </si>
  <si>
    <t>0000216</t>
  </si>
  <si>
    <t>0000217</t>
  </si>
  <si>
    <t>0000222</t>
  </si>
  <si>
    <t>24/09/2020</t>
  </si>
  <si>
    <t>0000223</t>
  </si>
  <si>
    <t>0000224</t>
  </si>
  <si>
    <t>0000225</t>
  </si>
  <si>
    <t>0000227</t>
  </si>
  <si>
    <t>25/09/2020</t>
  </si>
  <si>
    <t>0000228</t>
  </si>
  <si>
    <t>0000229</t>
  </si>
  <si>
    <t>0000230</t>
  </si>
  <si>
    <t>0000231</t>
  </si>
  <si>
    <t>0000232</t>
  </si>
  <si>
    <t>0000233</t>
  </si>
  <si>
    <t>0000234</t>
  </si>
  <si>
    <t>0000236</t>
  </si>
  <si>
    <t>0000242</t>
  </si>
  <si>
    <t>0000235</t>
  </si>
  <si>
    <t>26/09/2020</t>
  </si>
  <si>
    <t>0000237</t>
  </si>
  <si>
    <t>0000238</t>
  </si>
  <si>
    <t>0000239</t>
  </si>
  <si>
    <t>0000245</t>
  </si>
  <si>
    <t>0000240</t>
  </si>
  <si>
    <t>28/09/2020</t>
  </si>
  <si>
    <t>0000241</t>
  </si>
  <si>
    <t>DIVISION  FERRETERIA NICOLLS</t>
  </si>
  <si>
    <t>0000243</t>
  </si>
  <si>
    <t>0000244</t>
  </si>
  <si>
    <t>0000246</t>
  </si>
  <si>
    <t>0000247</t>
  </si>
  <si>
    <t>0000248</t>
  </si>
  <si>
    <t>0000269</t>
  </si>
  <si>
    <t>0000270</t>
  </si>
  <si>
    <t>0000271</t>
  </si>
  <si>
    <t>0000249</t>
  </si>
  <si>
    <t>29/09/2020</t>
  </si>
  <si>
    <t>0000250</t>
  </si>
  <si>
    <t>0000251</t>
  </si>
  <si>
    <t>0000252</t>
  </si>
  <si>
    <t>0000253</t>
  </si>
  <si>
    <t>0000254</t>
  </si>
  <si>
    <t>0000255</t>
  </si>
  <si>
    <t>0000256</t>
  </si>
  <si>
    <t>001-</t>
  </si>
  <si>
    <t>0000257</t>
  </si>
  <si>
    <t>0000258</t>
  </si>
  <si>
    <t>0000259</t>
  </si>
  <si>
    <t>0000260</t>
  </si>
  <si>
    <t>0000264</t>
  </si>
  <si>
    <t>0000265</t>
  </si>
  <si>
    <t>0000267</t>
  </si>
  <si>
    <t>0000272</t>
  </si>
  <si>
    <t>0000273</t>
  </si>
  <si>
    <t>0000262</t>
  </si>
  <si>
    <t>30/09/2020</t>
  </si>
  <si>
    <t>0000263</t>
  </si>
  <si>
    <t>0000266</t>
  </si>
  <si>
    <t>0000268</t>
  </si>
  <si>
    <t>0000274</t>
  </si>
  <si>
    <t>0000278</t>
  </si>
  <si>
    <t>0000281</t>
  </si>
  <si>
    <t>0000282</t>
  </si>
  <si>
    <t>07</t>
  </si>
  <si>
    <t>NC01</t>
  </si>
  <si>
    <t>00004170</t>
  </si>
  <si>
    <t>NC45</t>
  </si>
  <si>
    <t>00100818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</si>
</sst>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D18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0">
      <c r="A1" t="s">
        <v>0</v>
      </c>
    </row>
    <row r="2" spans="1:30">
      <c r="A2" t="s">
        <v>1</v>
      </c>
      <c r="B2" t="s">
        <v>2</v>
      </c>
    </row>
    <row r="3" spans="1:30">
      <c r="A3" t="s">
        <v>3</v>
      </c>
      <c r="B3" t="s">
        <v>4</v>
      </c>
      <c r="C3" t="s">
        <v>5</v>
      </c>
    </row>
    <row r="4" spans="1:30">
      <c r="B4" t="s">
        <v>6</v>
      </c>
      <c r="C4"/>
    </row>
    <row r="5" spans="1:30">
      <c r="B5" t="s">
        <v>7</v>
      </c>
      <c r="C5" t="s">
        <v>8</v>
      </c>
    </row>
    <row r="7" spans="1:30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  <c r="X7" t="s">
        <v>32</v>
      </c>
      <c r="Y7" t="s">
        <v>33</v>
      </c>
      <c r="Z7" t="s">
        <v>34</v>
      </c>
      <c r="AA7" t="s">
        <v>35</v>
      </c>
      <c r="AB7" t="s">
        <v>36</v>
      </c>
      <c r="AC7" t="s">
        <v>37</v>
      </c>
      <c r="AD7" t="s">
        <v>38</v>
      </c>
    </row>
    <row r="8" spans="1:30">
      <c r="A8" t="s">
        <v>39</v>
      </c>
      <c r="B8" t="s">
        <v>40</v>
      </c>
      <c r="C8" t="s">
        <v>40</v>
      </c>
      <c r="D8" t="s">
        <v>41</v>
      </c>
      <c r="E8" t="s">
        <v>42</v>
      </c>
      <c r="F8"/>
      <c r="G8" t="str">
        <f>"019674"</f>
        <v>019674</v>
      </c>
      <c r="H8">
        <v>6</v>
      </c>
      <c r="I8" t="str">
        <f>"20132373958"</f>
        <v>20132373958</v>
      </c>
      <c r="J8" t="s">
        <v>43</v>
      </c>
      <c r="K8">
        <v>419.49</v>
      </c>
      <c r="L8">
        <v>75.51</v>
      </c>
      <c r="M8"/>
      <c r="N8"/>
      <c r="O8"/>
      <c r="P8"/>
      <c r="Q8">
        <v>0.0</v>
      </c>
      <c r="R8">
        <v>0.0</v>
      </c>
      <c r="S8">
        <v>0.0</v>
      </c>
      <c r="T8">
        <v>495.0</v>
      </c>
      <c r="U8"/>
      <c r="V8"/>
      <c r="W8"/>
      <c r="X8"/>
      <c r="Y8"/>
      <c r="Z8"/>
      <c r="AA8"/>
      <c r="AB8"/>
      <c r="AC8">
        <v>18</v>
      </c>
      <c r="AD8">
        <v>201111</v>
      </c>
    </row>
    <row r="9" spans="1:30">
      <c r="A9" t="s">
        <v>44</v>
      </c>
      <c r="B9" t="s">
        <v>45</v>
      </c>
      <c r="C9" t="s">
        <v>45</v>
      </c>
      <c r="D9" t="s">
        <v>41</v>
      </c>
      <c r="E9" t="s">
        <v>46</v>
      </c>
      <c r="F9"/>
      <c r="G9" t="str">
        <f>"0250431"</f>
        <v>0250431</v>
      </c>
      <c r="H9">
        <v>6</v>
      </c>
      <c r="I9" t="str">
        <f>"20271522950"</f>
        <v>20271522950</v>
      </c>
      <c r="J9" t="s">
        <v>47</v>
      </c>
      <c r="K9">
        <v>682.07</v>
      </c>
      <c r="L9">
        <v>122.77</v>
      </c>
      <c r="M9"/>
      <c r="N9"/>
      <c r="O9"/>
      <c r="P9"/>
      <c r="Q9">
        <v>0.0</v>
      </c>
      <c r="R9">
        <v>0.0</v>
      </c>
      <c r="S9">
        <v>0.0</v>
      </c>
      <c r="T9">
        <v>804.84</v>
      </c>
      <c r="U9"/>
      <c r="V9"/>
      <c r="W9"/>
      <c r="X9"/>
      <c r="Y9"/>
      <c r="Z9"/>
      <c r="AA9"/>
      <c r="AB9"/>
      <c r="AC9">
        <v>18</v>
      </c>
      <c r="AD9">
        <v>201111</v>
      </c>
    </row>
    <row r="10" spans="1:30">
      <c r="A10" t="s">
        <v>48</v>
      </c>
      <c r="B10" t="s">
        <v>45</v>
      </c>
      <c r="C10" t="s">
        <v>45</v>
      </c>
      <c r="D10" t="s">
        <v>41</v>
      </c>
      <c r="E10" t="s">
        <v>46</v>
      </c>
      <c r="F10"/>
      <c r="G10" t="str">
        <f>"0250432"</f>
        <v>0250432</v>
      </c>
      <c r="H10">
        <v>6</v>
      </c>
      <c r="I10" t="str">
        <f>"20271522950"</f>
        <v>20271522950</v>
      </c>
      <c r="J10" t="s">
        <v>47</v>
      </c>
      <c r="K10">
        <v>38.9</v>
      </c>
      <c r="L10">
        <v>7.0</v>
      </c>
      <c r="M10"/>
      <c r="N10"/>
      <c r="O10"/>
      <c r="P10"/>
      <c r="Q10">
        <v>0.0</v>
      </c>
      <c r="R10">
        <v>0.0</v>
      </c>
      <c r="S10">
        <v>0.0</v>
      </c>
      <c r="T10">
        <v>45.9</v>
      </c>
      <c r="U10"/>
      <c r="V10"/>
      <c r="W10"/>
      <c r="X10"/>
      <c r="Y10"/>
      <c r="Z10"/>
      <c r="AA10"/>
      <c r="AB10"/>
      <c r="AC10">
        <v>18</v>
      </c>
      <c r="AD10">
        <v>201111</v>
      </c>
    </row>
    <row r="11" spans="1:30">
      <c r="A11" t="s">
        <v>49</v>
      </c>
      <c r="B11" t="s">
        <v>45</v>
      </c>
      <c r="C11" t="s">
        <v>45</v>
      </c>
      <c r="D11" t="s">
        <v>41</v>
      </c>
      <c r="E11" t="s">
        <v>50</v>
      </c>
      <c r="F11"/>
      <c r="G11" t="str">
        <f>"00037465"</f>
        <v>00037465</v>
      </c>
      <c r="H11">
        <v>6</v>
      </c>
      <c r="I11" t="str">
        <f>"20123316658"</f>
        <v>20123316658</v>
      </c>
      <c r="J11" t="s">
        <v>51</v>
      </c>
      <c r="K11">
        <v>309.31</v>
      </c>
      <c r="L11">
        <v>55.68</v>
      </c>
      <c r="M11"/>
      <c r="N11"/>
      <c r="O11"/>
      <c r="P11"/>
      <c r="Q11">
        <v>0.0</v>
      </c>
      <c r="R11">
        <v>0.0</v>
      </c>
      <c r="S11">
        <v>0.0</v>
      </c>
      <c r="T11">
        <v>364.98</v>
      </c>
      <c r="U11"/>
      <c r="V11"/>
      <c r="W11"/>
      <c r="X11"/>
      <c r="Y11"/>
      <c r="Z11"/>
      <c r="AA11"/>
      <c r="AB11"/>
      <c r="AC11">
        <v>18</v>
      </c>
      <c r="AD11">
        <v>201111</v>
      </c>
    </row>
    <row r="12" spans="1:30">
      <c r="A12" t="s">
        <v>52</v>
      </c>
      <c r="B12" t="s">
        <v>45</v>
      </c>
      <c r="C12" t="s">
        <v>45</v>
      </c>
      <c r="D12" t="s">
        <v>41</v>
      </c>
      <c r="E12" t="s">
        <v>50</v>
      </c>
      <c r="F12"/>
      <c r="G12" t="str">
        <f>"00037466"</f>
        <v>00037466</v>
      </c>
      <c r="H12">
        <v>6</v>
      </c>
      <c r="I12" t="str">
        <f>"20123316658"</f>
        <v>20123316658</v>
      </c>
      <c r="J12" t="s">
        <v>51</v>
      </c>
      <c r="K12">
        <v>84.74</v>
      </c>
      <c r="L12">
        <v>15.25</v>
      </c>
      <c r="M12"/>
      <c r="N12"/>
      <c r="O12"/>
      <c r="P12"/>
      <c r="Q12">
        <v>0.0</v>
      </c>
      <c r="R12">
        <v>0.0</v>
      </c>
      <c r="S12">
        <v>0.0</v>
      </c>
      <c r="T12">
        <v>100.0</v>
      </c>
      <c r="U12"/>
      <c r="V12"/>
      <c r="W12"/>
      <c r="X12"/>
      <c r="Y12"/>
      <c r="Z12"/>
      <c r="AA12"/>
      <c r="AB12"/>
      <c r="AC12">
        <v>18</v>
      </c>
      <c r="AD12">
        <v>201111</v>
      </c>
    </row>
    <row r="13" spans="1:30">
      <c r="A13" t="s">
        <v>53</v>
      </c>
      <c r="B13" t="s">
        <v>45</v>
      </c>
      <c r="C13" t="s">
        <v>45</v>
      </c>
      <c r="D13" t="s">
        <v>41</v>
      </c>
      <c r="E13" t="s">
        <v>54</v>
      </c>
      <c r="F13"/>
      <c r="G13" t="str">
        <f>"00037464"</f>
        <v>00037464</v>
      </c>
      <c r="H13">
        <v>6</v>
      </c>
      <c r="I13" t="str">
        <f>"20123316658"</f>
        <v>20123316658</v>
      </c>
      <c r="J13" t="s">
        <v>51</v>
      </c>
      <c r="K13">
        <v>1015.96</v>
      </c>
      <c r="L13">
        <v>182.87</v>
      </c>
      <c r="M13"/>
      <c r="N13"/>
      <c r="O13"/>
      <c r="P13"/>
      <c r="Q13">
        <v>0.0</v>
      </c>
      <c r="R13">
        <v>0.0</v>
      </c>
      <c r="S13">
        <v>0.0</v>
      </c>
      <c r="T13">
        <v>1198.83</v>
      </c>
      <c r="U13"/>
      <c r="V13"/>
      <c r="W13"/>
      <c r="X13"/>
      <c r="Y13"/>
      <c r="Z13"/>
      <c r="AA13"/>
      <c r="AB13"/>
      <c r="AC13">
        <v>18</v>
      </c>
      <c r="AD13">
        <v>201111</v>
      </c>
    </row>
    <row r="14" spans="1:30">
      <c r="A14" t="s">
        <v>55</v>
      </c>
      <c r="B14" t="s">
        <v>45</v>
      </c>
      <c r="C14" t="s">
        <v>45</v>
      </c>
      <c r="D14" t="s">
        <v>41</v>
      </c>
      <c r="E14" t="s">
        <v>56</v>
      </c>
      <c r="F14"/>
      <c r="G14" t="str">
        <f>"570"</f>
        <v>570</v>
      </c>
      <c r="H14">
        <v>6</v>
      </c>
      <c r="I14" t="str">
        <f>"20561233692"</f>
        <v>20561233692</v>
      </c>
      <c r="J14" t="s">
        <v>57</v>
      </c>
      <c r="K14">
        <v>173.81</v>
      </c>
      <c r="L14">
        <v>31.29</v>
      </c>
      <c r="M14"/>
      <c r="N14"/>
      <c r="O14"/>
      <c r="P14"/>
      <c r="Q14">
        <v>0.0</v>
      </c>
      <c r="R14">
        <v>0.0</v>
      </c>
      <c r="S14">
        <v>0.0</v>
      </c>
      <c r="T14">
        <v>205.1</v>
      </c>
      <c r="U14"/>
      <c r="V14"/>
      <c r="W14"/>
      <c r="X14"/>
      <c r="Y14"/>
      <c r="Z14"/>
      <c r="AA14"/>
      <c r="AB14"/>
      <c r="AC14">
        <v>18</v>
      </c>
      <c r="AD14">
        <v>201111</v>
      </c>
    </row>
    <row r="15" spans="1:30">
      <c r="A15" t="s">
        <v>58</v>
      </c>
      <c r="B15" t="s">
        <v>45</v>
      </c>
      <c r="C15" t="s">
        <v>45</v>
      </c>
      <c r="D15" t="s">
        <v>41</v>
      </c>
      <c r="E15" t="s">
        <v>56</v>
      </c>
      <c r="F15"/>
      <c r="G15" t="str">
        <f>"569"</f>
        <v>569</v>
      </c>
      <c r="H15">
        <v>6</v>
      </c>
      <c r="I15" t="str">
        <f>"20561233692"</f>
        <v>20561233692</v>
      </c>
      <c r="J15" t="s">
        <v>57</v>
      </c>
      <c r="K15">
        <v>317.46</v>
      </c>
      <c r="L15">
        <v>57.14</v>
      </c>
      <c r="M15"/>
      <c r="N15"/>
      <c r="O15"/>
      <c r="P15"/>
      <c r="Q15">
        <v>0.0</v>
      </c>
      <c r="R15">
        <v>0.0</v>
      </c>
      <c r="S15">
        <v>0.0</v>
      </c>
      <c r="T15">
        <v>374.6</v>
      </c>
      <c r="U15"/>
      <c r="V15"/>
      <c r="W15"/>
      <c r="X15"/>
      <c r="Y15"/>
      <c r="Z15"/>
      <c r="AA15"/>
      <c r="AB15"/>
      <c r="AC15">
        <v>18</v>
      </c>
      <c r="AD15">
        <v>201111</v>
      </c>
    </row>
    <row r="16" spans="1:30">
      <c r="A16" t="s">
        <v>59</v>
      </c>
      <c r="B16" t="s">
        <v>45</v>
      </c>
      <c r="C16" t="s">
        <v>45</v>
      </c>
      <c r="D16" t="s">
        <v>41</v>
      </c>
      <c r="E16" t="s">
        <v>56</v>
      </c>
      <c r="F16"/>
      <c r="G16" t="str">
        <f>"175"</f>
        <v>175</v>
      </c>
      <c r="H16">
        <v>6</v>
      </c>
      <c r="I16" t="str">
        <f>"20480342411"</f>
        <v>20480342411</v>
      </c>
      <c r="J16" t="s">
        <v>60</v>
      </c>
      <c r="K16">
        <v>0.0</v>
      </c>
      <c r="L16">
        <v>0.0</v>
      </c>
      <c r="M16"/>
      <c r="N16"/>
      <c r="O16"/>
      <c r="P16"/>
      <c r="Q16">
        <v>324.93</v>
      </c>
      <c r="R16">
        <v>0.0</v>
      </c>
      <c r="S16">
        <v>0.0</v>
      </c>
      <c r="T16">
        <v>324.93</v>
      </c>
      <c r="U16"/>
      <c r="V16"/>
      <c r="W16"/>
      <c r="X16"/>
      <c r="Y16"/>
      <c r="Z16"/>
      <c r="AA16"/>
      <c r="AB16"/>
      <c r="AC16">
        <v>18</v>
      </c>
      <c r="AD16">
        <v>201111</v>
      </c>
    </row>
    <row r="17" spans="1:30">
      <c r="A17" t="s">
        <v>61</v>
      </c>
      <c r="B17" t="s">
        <v>45</v>
      </c>
      <c r="C17" t="s">
        <v>45</v>
      </c>
      <c r="D17" t="s">
        <v>41</v>
      </c>
      <c r="E17" t="s">
        <v>62</v>
      </c>
      <c r="F17"/>
      <c r="G17" t="str">
        <f>"00003746"</f>
        <v>00003746</v>
      </c>
      <c r="H17">
        <v>6</v>
      </c>
      <c r="I17" t="str">
        <f>"20603418515"</f>
        <v>20603418515</v>
      </c>
      <c r="J17" t="s">
        <v>63</v>
      </c>
      <c r="K17">
        <v>372.8</v>
      </c>
      <c r="L17">
        <v>67.1</v>
      </c>
      <c r="M17"/>
      <c r="N17"/>
      <c r="O17"/>
      <c r="P17"/>
      <c r="Q17">
        <v>0.0</v>
      </c>
      <c r="R17">
        <v>0.0</v>
      </c>
      <c r="S17">
        <v>0.0</v>
      </c>
      <c r="T17">
        <v>439.9</v>
      </c>
      <c r="U17"/>
      <c r="V17"/>
      <c r="W17"/>
      <c r="X17"/>
      <c r="Y17"/>
      <c r="Z17"/>
      <c r="AA17"/>
      <c r="AB17"/>
      <c r="AC17">
        <v>18</v>
      </c>
      <c r="AD17">
        <v>201111</v>
      </c>
    </row>
    <row r="18" spans="1:30">
      <c r="A18" t="s">
        <v>64</v>
      </c>
      <c r="B18" t="s">
        <v>65</v>
      </c>
      <c r="C18" t="s">
        <v>65</v>
      </c>
      <c r="D18" t="s">
        <v>41</v>
      </c>
      <c r="E18" t="s">
        <v>56</v>
      </c>
      <c r="F18"/>
      <c r="G18" t="str">
        <f>"181"</f>
        <v>181</v>
      </c>
      <c r="H18">
        <v>6</v>
      </c>
      <c r="I18" t="str">
        <f>"20480342411"</f>
        <v>20480342411</v>
      </c>
      <c r="J18" t="s">
        <v>60</v>
      </c>
      <c r="K18">
        <v>0.0</v>
      </c>
      <c r="L18">
        <v>0.0</v>
      </c>
      <c r="M18"/>
      <c r="N18"/>
      <c r="O18"/>
      <c r="P18"/>
      <c r="Q18">
        <v>535.48</v>
      </c>
      <c r="R18">
        <v>0.0</v>
      </c>
      <c r="S18">
        <v>0.0</v>
      </c>
      <c r="T18">
        <v>535.48</v>
      </c>
      <c r="U18"/>
      <c r="V18"/>
      <c r="W18"/>
      <c r="X18"/>
      <c r="Y18"/>
      <c r="Z18"/>
      <c r="AA18"/>
      <c r="AB18"/>
      <c r="AC18">
        <v>18</v>
      </c>
      <c r="AD18">
        <v>201111</v>
      </c>
    </row>
    <row r="19" spans="1:30">
      <c r="A19" t="s">
        <v>66</v>
      </c>
      <c r="B19" t="s">
        <v>65</v>
      </c>
      <c r="C19" t="s">
        <v>65</v>
      </c>
      <c r="D19" t="s">
        <v>41</v>
      </c>
      <c r="E19" t="s">
        <v>67</v>
      </c>
      <c r="F19"/>
      <c r="G19" t="str">
        <f>"0000297"</f>
        <v>0000297</v>
      </c>
      <c r="H19">
        <v>6</v>
      </c>
      <c r="I19" t="str">
        <f>"20131867744"</f>
        <v>20131867744</v>
      </c>
      <c r="J19" t="s">
        <v>68</v>
      </c>
      <c r="K19">
        <v>1818.31</v>
      </c>
      <c r="L19">
        <v>327.3</v>
      </c>
      <c r="M19"/>
      <c r="N19"/>
      <c r="O19"/>
      <c r="P19"/>
      <c r="Q19">
        <v>0.0</v>
      </c>
      <c r="R19">
        <v>0.0</v>
      </c>
      <c r="S19">
        <v>0.0</v>
      </c>
      <c r="T19">
        <v>2145.61</v>
      </c>
      <c r="U19"/>
      <c r="V19"/>
      <c r="W19"/>
      <c r="X19"/>
      <c r="Y19"/>
      <c r="Z19"/>
      <c r="AA19"/>
      <c r="AB19"/>
      <c r="AC19">
        <v>18</v>
      </c>
      <c r="AD19">
        <v>201111</v>
      </c>
    </row>
    <row r="20" spans="1:30">
      <c r="A20" t="s">
        <v>69</v>
      </c>
      <c r="B20" t="s">
        <v>65</v>
      </c>
      <c r="C20" t="s">
        <v>65</v>
      </c>
      <c r="D20" t="s">
        <v>41</v>
      </c>
      <c r="E20" t="s">
        <v>56</v>
      </c>
      <c r="F20"/>
      <c r="G20" t="str">
        <f>"182"</f>
        <v>182</v>
      </c>
      <c r="H20">
        <v>6</v>
      </c>
      <c r="I20" t="str">
        <f>"20480342411"</f>
        <v>20480342411</v>
      </c>
      <c r="J20" t="s">
        <v>60</v>
      </c>
      <c r="K20">
        <v>0.0</v>
      </c>
      <c r="L20">
        <v>0.0</v>
      </c>
      <c r="M20"/>
      <c r="N20"/>
      <c r="O20"/>
      <c r="P20"/>
      <c r="Q20">
        <v>152.8</v>
      </c>
      <c r="R20">
        <v>0.0</v>
      </c>
      <c r="S20">
        <v>0.0</v>
      </c>
      <c r="T20">
        <v>152.8</v>
      </c>
      <c r="U20"/>
      <c r="V20"/>
      <c r="W20"/>
      <c r="X20"/>
      <c r="Y20"/>
      <c r="Z20"/>
      <c r="AA20"/>
      <c r="AB20"/>
      <c r="AC20">
        <v>18</v>
      </c>
      <c r="AD20">
        <v>201111</v>
      </c>
    </row>
    <row r="21" spans="1:30">
      <c r="A21" t="s">
        <v>70</v>
      </c>
      <c r="B21" t="s">
        <v>71</v>
      </c>
      <c r="C21" t="s">
        <v>71</v>
      </c>
      <c r="D21" t="s">
        <v>41</v>
      </c>
      <c r="E21" t="s">
        <v>72</v>
      </c>
      <c r="F21"/>
      <c r="G21" t="str">
        <f>"00012289"</f>
        <v>00012289</v>
      </c>
      <c r="H21">
        <v>6</v>
      </c>
      <c r="I21" t="str">
        <f>"20348735692"</f>
        <v>20348735692</v>
      </c>
      <c r="J21" t="s">
        <v>73</v>
      </c>
      <c r="K21">
        <v>439.32</v>
      </c>
      <c r="L21">
        <v>79.08</v>
      </c>
      <c r="M21"/>
      <c r="N21"/>
      <c r="O21"/>
      <c r="P21"/>
      <c r="Q21">
        <v>0.0</v>
      </c>
      <c r="R21">
        <v>0.0</v>
      </c>
      <c r="S21">
        <v>0.0</v>
      </c>
      <c r="T21">
        <v>518.4</v>
      </c>
      <c r="U21"/>
      <c r="V21"/>
      <c r="W21"/>
      <c r="X21"/>
      <c r="Y21"/>
      <c r="Z21"/>
      <c r="AA21"/>
      <c r="AB21"/>
      <c r="AC21">
        <v>18</v>
      </c>
      <c r="AD21">
        <v>201111</v>
      </c>
    </row>
    <row r="22" spans="1:30">
      <c r="A22" t="s">
        <v>74</v>
      </c>
      <c r="B22" t="s">
        <v>71</v>
      </c>
      <c r="C22" t="s">
        <v>71</v>
      </c>
      <c r="D22" t="s">
        <v>41</v>
      </c>
      <c r="E22" t="s">
        <v>75</v>
      </c>
      <c r="F22"/>
      <c r="G22" t="str">
        <f>"123512"</f>
        <v>123512</v>
      </c>
      <c r="H22">
        <v>6</v>
      </c>
      <c r="I22" t="str">
        <f>"20132373958"</f>
        <v>20132373958</v>
      </c>
      <c r="J22" t="s">
        <v>43</v>
      </c>
      <c r="K22">
        <v>361.42</v>
      </c>
      <c r="L22">
        <v>65.06</v>
      </c>
      <c r="M22"/>
      <c r="N22"/>
      <c r="O22"/>
      <c r="P22"/>
      <c r="Q22">
        <v>0.0</v>
      </c>
      <c r="R22">
        <v>0.0</v>
      </c>
      <c r="S22">
        <v>0.0</v>
      </c>
      <c r="T22">
        <v>426.47</v>
      </c>
      <c r="U22"/>
      <c r="V22"/>
      <c r="W22"/>
      <c r="X22"/>
      <c r="Y22"/>
      <c r="Z22"/>
      <c r="AA22"/>
      <c r="AB22"/>
      <c r="AC22">
        <v>18</v>
      </c>
      <c r="AD22">
        <v>201111</v>
      </c>
    </row>
    <row r="23" spans="1:30">
      <c r="A23" t="s">
        <v>76</v>
      </c>
      <c r="B23" t="s">
        <v>77</v>
      </c>
      <c r="C23" t="s">
        <v>77</v>
      </c>
      <c r="D23" t="s">
        <v>41</v>
      </c>
      <c r="E23" t="s">
        <v>78</v>
      </c>
      <c r="F23"/>
      <c r="G23" t="str">
        <f>"00668095"</f>
        <v>00668095</v>
      </c>
      <c r="H23">
        <v>6</v>
      </c>
      <c r="I23" t="str">
        <f>"20557079441"</f>
        <v>20557079441</v>
      </c>
      <c r="J23" t="s">
        <v>79</v>
      </c>
      <c r="K23">
        <v>412.07</v>
      </c>
      <c r="L23">
        <v>74.17</v>
      </c>
      <c r="M23"/>
      <c r="N23"/>
      <c r="O23"/>
      <c r="P23"/>
      <c r="Q23">
        <v>0.0</v>
      </c>
      <c r="R23">
        <v>0.0</v>
      </c>
      <c r="S23">
        <v>0.0</v>
      </c>
      <c r="T23">
        <v>486.24</v>
      </c>
      <c r="U23"/>
      <c r="V23"/>
      <c r="W23"/>
      <c r="X23"/>
      <c r="Y23"/>
      <c r="Z23"/>
      <c r="AA23"/>
      <c r="AB23"/>
      <c r="AC23">
        <v>18</v>
      </c>
      <c r="AD23">
        <v>201111</v>
      </c>
    </row>
    <row r="24" spans="1:30">
      <c r="A24" t="s">
        <v>80</v>
      </c>
      <c r="B24" t="s">
        <v>77</v>
      </c>
      <c r="C24" t="s">
        <v>77</v>
      </c>
      <c r="D24" t="s">
        <v>41</v>
      </c>
      <c r="E24" t="s">
        <v>81</v>
      </c>
      <c r="F24"/>
      <c r="G24" t="str">
        <f>"00451329"</f>
        <v>00451329</v>
      </c>
      <c r="H24">
        <v>6</v>
      </c>
      <c r="I24" t="str">
        <f>"20561201651"</f>
        <v>20561201651</v>
      </c>
      <c r="J24" t="s">
        <v>82</v>
      </c>
      <c r="K24">
        <v>290.04</v>
      </c>
      <c r="L24">
        <v>52.21</v>
      </c>
      <c r="M24"/>
      <c r="N24"/>
      <c r="O24"/>
      <c r="P24"/>
      <c r="Q24">
        <v>0.0</v>
      </c>
      <c r="R24">
        <v>0.0</v>
      </c>
      <c r="S24">
        <v>0.0</v>
      </c>
      <c r="T24">
        <v>342.24</v>
      </c>
      <c r="U24"/>
      <c r="V24"/>
      <c r="W24"/>
      <c r="X24"/>
      <c r="Y24"/>
      <c r="Z24"/>
      <c r="AA24"/>
      <c r="AB24"/>
      <c r="AC24">
        <v>18</v>
      </c>
      <c r="AD24">
        <v>201111</v>
      </c>
    </row>
    <row r="25" spans="1:30">
      <c r="A25" t="s">
        <v>83</v>
      </c>
      <c r="B25" t="s">
        <v>77</v>
      </c>
      <c r="C25" t="s">
        <v>77</v>
      </c>
      <c r="D25" t="s">
        <v>41</v>
      </c>
      <c r="E25" t="s">
        <v>81</v>
      </c>
      <c r="F25"/>
      <c r="G25" t="str">
        <f>"00451330"</f>
        <v>00451330</v>
      </c>
      <c r="H25">
        <v>6</v>
      </c>
      <c r="I25" t="str">
        <f>"20561201651"</f>
        <v>20561201651</v>
      </c>
      <c r="J25" t="s">
        <v>82</v>
      </c>
      <c r="K25">
        <v>389.42</v>
      </c>
      <c r="L25">
        <v>70.1</v>
      </c>
      <c r="M25"/>
      <c r="N25"/>
      <c r="O25"/>
      <c r="P25"/>
      <c r="Q25">
        <v>0.0</v>
      </c>
      <c r="R25">
        <v>0.0</v>
      </c>
      <c r="S25">
        <v>0.0</v>
      </c>
      <c r="T25">
        <v>459.52</v>
      </c>
      <c r="U25"/>
      <c r="V25"/>
      <c r="W25"/>
      <c r="X25"/>
      <c r="Y25"/>
      <c r="Z25"/>
      <c r="AA25"/>
      <c r="AB25"/>
      <c r="AC25">
        <v>18</v>
      </c>
      <c r="AD25">
        <v>201111</v>
      </c>
    </row>
    <row r="26" spans="1:30">
      <c r="A26" t="s">
        <v>84</v>
      </c>
      <c r="B26" t="s">
        <v>77</v>
      </c>
      <c r="C26" t="s">
        <v>77</v>
      </c>
      <c r="D26" t="s">
        <v>41</v>
      </c>
      <c r="E26" t="s">
        <v>46</v>
      </c>
      <c r="F26"/>
      <c r="G26" t="str">
        <f>"0251176"</f>
        <v>0251176</v>
      </c>
      <c r="H26">
        <v>6</v>
      </c>
      <c r="I26" t="str">
        <f>"20271522950"</f>
        <v>20271522950</v>
      </c>
      <c r="J26" t="s">
        <v>47</v>
      </c>
      <c r="K26">
        <v>4767.68</v>
      </c>
      <c r="L26">
        <v>858.18</v>
      </c>
      <c r="M26"/>
      <c r="N26"/>
      <c r="O26"/>
      <c r="P26"/>
      <c r="Q26">
        <v>0.0</v>
      </c>
      <c r="R26">
        <v>0.0</v>
      </c>
      <c r="S26">
        <v>0.0</v>
      </c>
      <c r="T26">
        <v>5625.87</v>
      </c>
      <c r="U26"/>
      <c r="V26"/>
      <c r="W26"/>
      <c r="X26"/>
      <c r="Y26"/>
      <c r="Z26"/>
      <c r="AA26"/>
      <c r="AB26"/>
      <c r="AC26">
        <v>18</v>
      </c>
      <c r="AD26">
        <v>201111</v>
      </c>
    </row>
    <row r="27" spans="1:30">
      <c r="A27" t="s">
        <v>85</v>
      </c>
      <c r="B27" t="s">
        <v>86</v>
      </c>
      <c r="C27" t="s">
        <v>86</v>
      </c>
      <c r="D27" t="s">
        <v>41</v>
      </c>
      <c r="E27" t="s">
        <v>56</v>
      </c>
      <c r="F27"/>
      <c r="G27" t="str">
        <f>"183"</f>
        <v>183</v>
      </c>
      <c r="H27">
        <v>6</v>
      </c>
      <c r="I27" t="str">
        <f>"20480342411"</f>
        <v>20480342411</v>
      </c>
      <c r="J27" t="s">
        <v>60</v>
      </c>
      <c r="K27">
        <v>0.0</v>
      </c>
      <c r="L27">
        <v>0.0</v>
      </c>
      <c r="M27"/>
      <c r="N27"/>
      <c r="O27"/>
      <c r="P27"/>
      <c r="Q27">
        <v>886.59</v>
      </c>
      <c r="R27">
        <v>0.0</v>
      </c>
      <c r="S27">
        <v>0.0</v>
      </c>
      <c r="T27">
        <v>886.59</v>
      </c>
      <c r="U27"/>
      <c r="V27"/>
      <c r="W27"/>
      <c r="X27"/>
      <c r="Y27"/>
      <c r="Z27"/>
      <c r="AA27"/>
      <c r="AB27"/>
      <c r="AC27">
        <v>18</v>
      </c>
      <c r="AD27">
        <v>201111</v>
      </c>
    </row>
    <row r="28" spans="1:30">
      <c r="A28" t="s">
        <v>87</v>
      </c>
      <c r="B28" t="s">
        <v>86</v>
      </c>
      <c r="C28" t="s">
        <v>86</v>
      </c>
      <c r="D28" t="s">
        <v>41</v>
      </c>
      <c r="E28" t="s">
        <v>56</v>
      </c>
      <c r="F28"/>
      <c r="G28" t="str">
        <f>"184"</f>
        <v>184</v>
      </c>
      <c r="H28">
        <v>6</v>
      </c>
      <c r="I28" t="str">
        <f>"20480342411"</f>
        <v>20480342411</v>
      </c>
      <c r="J28" t="s">
        <v>60</v>
      </c>
      <c r="K28">
        <v>0.0</v>
      </c>
      <c r="L28">
        <v>0.0</v>
      </c>
      <c r="M28"/>
      <c r="N28"/>
      <c r="O28"/>
      <c r="P28"/>
      <c r="Q28">
        <v>495.99</v>
      </c>
      <c r="R28">
        <v>0.0</v>
      </c>
      <c r="S28">
        <v>0.0</v>
      </c>
      <c r="T28">
        <v>495.99</v>
      </c>
      <c r="U28"/>
      <c r="V28"/>
      <c r="W28"/>
      <c r="X28"/>
      <c r="Y28"/>
      <c r="Z28"/>
      <c r="AA28"/>
      <c r="AB28"/>
      <c r="AC28">
        <v>18</v>
      </c>
      <c r="AD28">
        <v>201111</v>
      </c>
    </row>
    <row r="29" spans="1:30">
      <c r="A29" t="s">
        <v>88</v>
      </c>
      <c r="B29" t="s">
        <v>86</v>
      </c>
      <c r="C29" t="s">
        <v>86</v>
      </c>
      <c r="D29" t="s">
        <v>41</v>
      </c>
      <c r="E29" t="s">
        <v>56</v>
      </c>
      <c r="F29"/>
      <c r="G29" t="str">
        <f>"185"</f>
        <v>185</v>
      </c>
      <c r="H29">
        <v>6</v>
      </c>
      <c r="I29" t="str">
        <f>"20480342411"</f>
        <v>20480342411</v>
      </c>
      <c r="J29" t="s">
        <v>60</v>
      </c>
      <c r="K29">
        <v>0.0</v>
      </c>
      <c r="L29">
        <v>0.0</v>
      </c>
      <c r="M29"/>
      <c r="N29"/>
      <c r="O29"/>
      <c r="P29"/>
      <c r="Q29">
        <v>162.49</v>
      </c>
      <c r="R29">
        <v>0.0</v>
      </c>
      <c r="S29">
        <v>0.0</v>
      </c>
      <c r="T29">
        <v>162.49</v>
      </c>
      <c r="U29"/>
      <c r="V29"/>
      <c r="W29"/>
      <c r="X29"/>
      <c r="Y29"/>
      <c r="Z29"/>
      <c r="AA29"/>
      <c r="AB29"/>
      <c r="AC29">
        <v>18</v>
      </c>
      <c r="AD29">
        <v>201111</v>
      </c>
    </row>
    <row r="30" spans="1:30">
      <c r="A30" t="s">
        <v>89</v>
      </c>
      <c r="B30" t="s">
        <v>86</v>
      </c>
      <c r="C30" t="s">
        <v>86</v>
      </c>
      <c r="D30" t="s">
        <v>41</v>
      </c>
      <c r="E30" t="s">
        <v>42</v>
      </c>
      <c r="F30"/>
      <c r="G30" t="str">
        <f>"019768"</f>
        <v>019768</v>
      </c>
      <c r="H30">
        <v>6</v>
      </c>
      <c r="I30" t="str">
        <f>"20132373958"</f>
        <v>20132373958</v>
      </c>
      <c r="J30" t="s">
        <v>43</v>
      </c>
      <c r="K30">
        <v>183.06</v>
      </c>
      <c r="L30">
        <v>32.95</v>
      </c>
      <c r="M30"/>
      <c r="N30"/>
      <c r="O30"/>
      <c r="P30"/>
      <c r="Q30">
        <v>0.0</v>
      </c>
      <c r="R30">
        <v>0.0</v>
      </c>
      <c r="S30">
        <v>0.0</v>
      </c>
      <c r="T30">
        <v>216.02</v>
      </c>
      <c r="U30"/>
      <c r="V30"/>
      <c r="W30"/>
      <c r="X30"/>
      <c r="Y30"/>
      <c r="Z30"/>
      <c r="AA30"/>
      <c r="AB30"/>
      <c r="AC30">
        <v>18</v>
      </c>
      <c r="AD30">
        <v>201111</v>
      </c>
    </row>
    <row r="31" spans="1:30">
      <c r="A31" t="s">
        <v>90</v>
      </c>
      <c r="B31" t="s">
        <v>86</v>
      </c>
      <c r="C31" t="s">
        <v>86</v>
      </c>
      <c r="D31" t="s">
        <v>41</v>
      </c>
      <c r="E31" t="s">
        <v>62</v>
      </c>
      <c r="F31"/>
      <c r="G31" t="str">
        <f>"00003447"</f>
        <v>00003447</v>
      </c>
      <c r="H31">
        <v>6</v>
      </c>
      <c r="I31" t="str">
        <f>"20487911829"</f>
        <v>20487911829</v>
      </c>
      <c r="J31" t="s">
        <v>91</v>
      </c>
      <c r="K31">
        <v>80.51</v>
      </c>
      <c r="L31">
        <v>14.49</v>
      </c>
      <c r="M31"/>
      <c r="N31"/>
      <c r="O31"/>
      <c r="P31"/>
      <c r="Q31">
        <v>0.0</v>
      </c>
      <c r="R31">
        <v>0.0</v>
      </c>
      <c r="S31">
        <v>0.0</v>
      </c>
      <c r="T31">
        <v>95.0</v>
      </c>
      <c r="U31"/>
      <c r="V31"/>
      <c r="W31"/>
      <c r="X31"/>
      <c r="Y31"/>
      <c r="Z31"/>
      <c r="AA31"/>
      <c r="AB31"/>
      <c r="AC31">
        <v>18</v>
      </c>
      <c r="AD31">
        <v>201111</v>
      </c>
    </row>
    <row r="32" spans="1:30">
      <c r="A32" t="s">
        <v>92</v>
      </c>
      <c r="B32" t="s">
        <v>93</v>
      </c>
      <c r="C32" t="s">
        <v>93</v>
      </c>
      <c r="D32" t="s">
        <v>41</v>
      </c>
      <c r="E32" t="s">
        <v>75</v>
      </c>
      <c r="F32"/>
      <c r="G32" t="str">
        <f>"123747"</f>
        <v>123747</v>
      </c>
      <c r="H32">
        <v>6</v>
      </c>
      <c r="I32" t="str">
        <f>"20132373958"</f>
        <v>20132373958</v>
      </c>
      <c r="J32" t="s">
        <v>43</v>
      </c>
      <c r="K32">
        <v>507.55</v>
      </c>
      <c r="L32">
        <v>91.36</v>
      </c>
      <c r="M32"/>
      <c r="N32"/>
      <c r="O32"/>
      <c r="P32"/>
      <c r="Q32">
        <v>0.0</v>
      </c>
      <c r="R32">
        <v>0.0</v>
      </c>
      <c r="S32">
        <v>0.0</v>
      </c>
      <c r="T32">
        <v>598.91</v>
      </c>
      <c r="U32"/>
      <c r="V32"/>
      <c r="W32"/>
      <c r="X32"/>
      <c r="Y32"/>
      <c r="Z32"/>
      <c r="AA32"/>
      <c r="AB32"/>
      <c r="AC32">
        <v>18</v>
      </c>
      <c r="AD32">
        <v>201111</v>
      </c>
    </row>
    <row r="33" spans="1:30">
      <c r="A33" t="s">
        <v>94</v>
      </c>
      <c r="B33" t="s">
        <v>93</v>
      </c>
      <c r="C33" t="s">
        <v>93</v>
      </c>
      <c r="D33" t="s">
        <v>41</v>
      </c>
      <c r="E33" t="s">
        <v>54</v>
      </c>
      <c r="F33"/>
      <c r="G33" t="str">
        <f>"00445844"</f>
        <v>00445844</v>
      </c>
      <c r="H33">
        <v>6</v>
      </c>
      <c r="I33" t="str">
        <f>"20479942847"</f>
        <v>20479942847</v>
      </c>
      <c r="J33" t="s">
        <v>95</v>
      </c>
      <c r="K33">
        <v>176.93</v>
      </c>
      <c r="L33">
        <v>31.85</v>
      </c>
      <c r="M33"/>
      <c r="N33"/>
      <c r="O33"/>
      <c r="P33"/>
      <c r="Q33">
        <v>0.0</v>
      </c>
      <c r="R33">
        <v>0.0</v>
      </c>
      <c r="S33">
        <v>0.0</v>
      </c>
      <c r="T33">
        <v>208.78</v>
      </c>
      <c r="U33"/>
      <c r="V33"/>
      <c r="W33"/>
      <c r="X33"/>
      <c r="Y33"/>
      <c r="Z33"/>
      <c r="AA33"/>
      <c r="AB33"/>
      <c r="AC33">
        <v>18</v>
      </c>
      <c r="AD33">
        <v>201111</v>
      </c>
    </row>
    <row r="34" spans="1:30">
      <c r="A34" t="s">
        <v>96</v>
      </c>
      <c r="B34" t="s">
        <v>93</v>
      </c>
      <c r="C34" t="s">
        <v>93</v>
      </c>
      <c r="D34" t="s">
        <v>41</v>
      </c>
      <c r="E34" t="s">
        <v>72</v>
      </c>
      <c r="F34"/>
      <c r="G34" t="str">
        <f>"00012302"</f>
        <v>00012302</v>
      </c>
      <c r="H34">
        <v>6</v>
      </c>
      <c r="I34" t="str">
        <f>"20348735692"</f>
        <v>20348735692</v>
      </c>
      <c r="J34" t="s">
        <v>73</v>
      </c>
      <c r="K34">
        <v>447.37</v>
      </c>
      <c r="L34">
        <v>80.53</v>
      </c>
      <c r="M34"/>
      <c r="N34"/>
      <c r="O34"/>
      <c r="P34"/>
      <c r="Q34">
        <v>0.0</v>
      </c>
      <c r="R34">
        <v>0.0</v>
      </c>
      <c r="S34">
        <v>0.0</v>
      </c>
      <c r="T34">
        <v>527.9</v>
      </c>
      <c r="U34"/>
      <c r="V34"/>
      <c r="W34"/>
      <c r="X34"/>
      <c r="Y34"/>
      <c r="Z34"/>
      <c r="AA34"/>
      <c r="AB34"/>
      <c r="AC34">
        <v>18</v>
      </c>
      <c r="AD34">
        <v>201111</v>
      </c>
    </row>
    <row r="35" spans="1:30">
      <c r="A35" t="s">
        <v>97</v>
      </c>
      <c r="B35" t="s">
        <v>93</v>
      </c>
      <c r="C35" t="s">
        <v>93</v>
      </c>
      <c r="D35" t="s">
        <v>41</v>
      </c>
      <c r="E35" t="s">
        <v>98</v>
      </c>
      <c r="F35"/>
      <c r="G35" t="str">
        <f>"000123882"</f>
        <v>000123882</v>
      </c>
      <c r="H35">
        <v>6</v>
      </c>
      <c r="I35" t="str">
        <f>"10164058706"</f>
        <v>10164058706</v>
      </c>
      <c r="J35" t="s">
        <v>99</v>
      </c>
      <c r="K35">
        <v>771.92</v>
      </c>
      <c r="L35">
        <v>138.94</v>
      </c>
      <c r="M35"/>
      <c r="N35"/>
      <c r="O35"/>
      <c r="P35"/>
      <c r="Q35">
        <v>0.0</v>
      </c>
      <c r="R35">
        <v>0.0</v>
      </c>
      <c r="S35">
        <v>0.0</v>
      </c>
      <c r="T35">
        <v>910.86</v>
      </c>
      <c r="U35"/>
      <c r="V35"/>
      <c r="W35"/>
      <c r="X35"/>
      <c r="Y35"/>
      <c r="Z35"/>
      <c r="AA35"/>
      <c r="AB35"/>
      <c r="AC35">
        <v>18</v>
      </c>
      <c r="AD35">
        <v>201111</v>
      </c>
    </row>
    <row r="36" spans="1:30">
      <c r="A36" t="s">
        <v>100</v>
      </c>
      <c r="B36" t="s">
        <v>93</v>
      </c>
      <c r="C36" t="s">
        <v>93</v>
      </c>
      <c r="D36" t="s">
        <v>41</v>
      </c>
      <c r="E36" t="s">
        <v>81</v>
      </c>
      <c r="F36"/>
      <c r="G36" t="str">
        <f>"00452383"</f>
        <v>00452383</v>
      </c>
      <c r="H36">
        <v>6</v>
      </c>
      <c r="I36" t="str">
        <f>"20561201651"</f>
        <v>20561201651</v>
      </c>
      <c r="J36" t="s">
        <v>82</v>
      </c>
      <c r="K36">
        <v>188.47</v>
      </c>
      <c r="L36">
        <v>33.93</v>
      </c>
      <c r="M36"/>
      <c r="N36"/>
      <c r="O36"/>
      <c r="P36"/>
      <c r="Q36">
        <v>0.0</v>
      </c>
      <c r="R36">
        <v>0.0</v>
      </c>
      <c r="S36">
        <v>0.0</v>
      </c>
      <c r="T36">
        <v>222.4</v>
      </c>
      <c r="U36"/>
      <c r="V36"/>
      <c r="W36"/>
      <c r="X36"/>
      <c r="Y36"/>
      <c r="Z36"/>
      <c r="AA36"/>
      <c r="AB36"/>
      <c r="AC36">
        <v>18</v>
      </c>
      <c r="AD36">
        <v>201111</v>
      </c>
    </row>
    <row r="37" spans="1:30">
      <c r="A37" t="s">
        <v>101</v>
      </c>
      <c r="B37" t="s">
        <v>93</v>
      </c>
      <c r="C37" t="s">
        <v>93</v>
      </c>
      <c r="D37" t="s">
        <v>41</v>
      </c>
      <c r="E37" t="s">
        <v>81</v>
      </c>
      <c r="F37"/>
      <c r="G37" t="str">
        <f>"00452384"</f>
        <v>00452384</v>
      </c>
      <c r="H37">
        <v>6</v>
      </c>
      <c r="I37" t="str">
        <f>"20561201651"</f>
        <v>20561201651</v>
      </c>
      <c r="J37" t="s">
        <v>82</v>
      </c>
      <c r="K37">
        <v>282.22</v>
      </c>
      <c r="L37">
        <v>50.8</v>
      </c>
      <c r="M37"/>
      <c r="N37"/>
      <c r="O37"/>
      <c r="P37"/>
      <c r="Q37">
        <v>0.0</v>
      </c>
      <c r="R37">
        <v>0.0</v>
      </c>
      <c r="S37">
        <v>0.0</v>
      </c>
      <c r="T37">
        <v>333.02</v>
      </c>
      <c r="U37"/>
      <c r="V37"/>
      <c r="W37"/>
      <c r="X37"/>
      <c r="Y37"/>
      <c r="Z37"/>
      <c r="AA37"/>
      <c r="AB37"/>
      <c r="AC37">
        <v>18</v>
      </c>
      <c r="AD37">
        <v>201111</v>
      </c>
    </row>
    <row r="38" spans="1:30">
      <c r="A38" t="s">
        <v>102</v>
      </c>
      <c r="B38" t="s">
        <v>103</v>
      </c>
      <c r="C38" t="s">
        <v>103</v>
      </c>
      <c r="D38" t="s">
        <v>41</v>
      </c>
      <c r="E38" t="s">
        <v>56</v>
      </c>
      <c r="F38"/>
      <c r="G38" t="str">
        <f>"1"</f>
        <v>1</v>
      </c>
      <c r="H38">
        <v>6</v>
      </c>
      <c r="I38" t="str">
        <f>"10733815367"</f>
        <v>10733815367</v>
      </c>
      <c r="J38" t="s">
        <v>104</v>
      </c>
      <c r="K38">
        <v>134.84</v>
      </c>
      <c r="L38">
        <v>24.27</v>
      </c>
      <c r="M38"/>
      <c r="N38"/>
      <c r="O38"/>
      <c r="P38"/>
      <c r="Q38">
        <v>0.0</v>
      </c>
      <c r="R38">
        <v>0.0</v>
      </c>
      <c r="S38">
        <v>0.0</v>
      </c>
      <c r="T38">
        <v>159.11</v>
      </c>
      <c r="U38"/>
      <c r="V38"/>
      <c r="W38"/>
      <c r="X38"/>
      <c r="Y38"/>
      <c r="Z38"/>
      <c r="AA38"/>
      <c r="AB38"/>
      <c r="AC38">
        <v>18</v>
      </c>
      <c r="AD38">
        <v>201111</v>
      </c>
    </row>
    <row r="39" spans="1:30">
      <c r="A39" t="s">
        <v>105</v>
      </c>
      <c r="B39" t="s">
        <v>103</v>
      </c>
      <c r="C39" t="s">
        <v>103</v>
      </c>
      <c r="D39" t="s">
        <v>41</v>
      </c>
      <c r="E39" t="s">
        <v>46</v>
      </c>
      <c r="F39"/>
      <c r="G39" t="str">
        <f>"0251811"</f>
        <v>0251811</v>
      </c>
      <c r="H39">
        <v>6</v>
      </c>
      <c r="I39" t="str">
        <f>"20271522950"</f>
        <v>20271522950</v>
      </c>
      <c r="J39" t="s">
        <v>47</v>
      </c>
      <c r="K39">
        <v>591.74</v>
      </c>
      <c r="L39">
        <v>106.51</v>
      </c>
      <c r="M39"/>
      <c r="N39"/>
      <c r="O39"/>
      <c r="P39"/>
      <c r="Q39">
        <v>0.0</v>
      </c>
      <c r="R39">
        <v>0.0</v>
      </c>
      <c r="S39">
        <v>0.0</v>
      </c>
      <c r="T39">
        <v>698.25</v>
      </c>
      <c r="U39"/>
      <c r="V39"/>
      <c r="W39"/>
      <c r="X39"/>
      <c r="Y39"/>
      <c r="Z39"/>
      <c r="AA39"/>
      <c r="AB39"/>
      <c r="AC39">
        <v>18</v>
      </c>
      <c r="AD39">
        <v>201111</v>
      </c>
    </row>
    <row r="40" spans="1:30">
      <c r="A40" t="s">
        <v>106</v>
      </c>
      <c r="B40" t="s">
        <v>103</v>
      </c>
      <c r="C40" t="s">
        <v>103</v>
      </c>
      <c r="D40" t="s">
        <v>41</v>
      </c>
      <c r="E40" t="s">
        <v>107</v>
      </c>
      <c r="F40"/>
      <c r="G40" t="str">
        <f>"00651442"</f>
        <v>00651442</v>
      </c>
      <c r="H40">
        <v>6</v>
      </c>
      <c r="I40" t="str">
        <f>"20504208843"</f>
        <v>20504208843</v>
      </c>
      <c r="J40" t="s">
        <v>108</v>
      </c>
      <c r="K40">
        <v>127.85</v>
      </c>
      <c r="L40">
        <v>23.01</v>
      </c>
      <c r="M40"/>
      <c r="N40"/>
      <c r="O40"/>
      <c r="P40"/>
      <c r="Q40">
        <v>0.0</v>
      </c>
      <c r="R40">
        <v>0.0</v>
      </c>
      <c r="S40">
        <v>0.0</v>
      </c>
      <c r="T40">
        <v>150.86</v>
      </c>
      <c r="U40"/>
      <c r="V40"/>
      <c r="W40"/>
      <c r="X40"/>
      <c r="Y40"/>
      <c r="Z40"/>
      <c r="AA40"/>
      <c r="AB40"/>
      <c r="AC40">
        <v>18</v>
      </c>
      <c r="AD40">
        <v>201111</v>
      </c>
    </row>
    <row r="41" spans="1:30">
      <c r="A41" t="s">
        <v>109</v>
      </c>
      <c r="B41" t="s">
        <v>103</v>
      </c>
      <c r="C41" t="s">
        <v>103</v>
      </c>
      <c r="D41" t="s">
        <v>41</v>
      </c>
      <c r="E41" t="s">
        <v>110</v>
      </c>
      <c r="F41"/>
      <c r="G41" t="str">
        <f>"00083865"</f>
        <v>00083865</v>
      </c>
      <c r="H41">
        <v>6</v>
      </c>
      <c r="I41" t="str">
        <f>"20132381624"</f>
        <v>20132381624</v>
      </c>
      <c r="J41" t="s">
        <v>111</v>
      </c>
      <c r="K41">
        <v>235.83</v>
      </c>
      <c r="L41">
        <v>42.45</v>
      </c>
      <c r="M41"/>
      <c r="N41"/>
      <c r="O41"/>
      <c r="P41"/>
      <c r="Q41">
        <v>0.0</v>
      </c>
      <c r="R41">
        <v>0.0</v>
      </c>
      <c r="S41">
        <v>0.0</v>
      </c>
      <c r="T41">
        <v>278.28</v>
      </c>
      <c r="U41"/>
      <c r="V41"/>
      <c r="W41"/>
      <c r="X41"/>
      <c r="Y41"/>
      <c r="Z41"/>
      <c r="AA41"/>
      <c r="AB41"/>
      <c r="AC41">
        <v>18</v>
      </c>
      <c r="AD41">
        <v>201111</v>
      </c>
    </row>
    <row r="42" spans="1:30">
      <c r="A42" t="s">
        <v>112</v>
      </c>
      <c r="B42" t="s">
        <v>103</v>
      </c>
      <c r="C42" t="s">
        <v>103</v>
      </c>
      <c r="D42" t="s">
        <v>41</v>
      </c>
      <c r="E42" t="s">
        <v>110</v>
      </c>
      <c r="F42"/>
      <c r="G42" t="str">
        <f>"00083866"</f>
        <v>00083866</v>
      </c>
      <c r="H42">
        <v>6</v>
      </c>
      <c r="I42" t="str">
        <f>"20132381624"</f>
        <v>20132381624</v>
      </c>
      <c r="J42" t="s">
        <v>111</v>
      </c>
      <c r="K42">
        <v>46.99</v>
      </c>
      <c r="L42">
        <v>8.46</v>
      </c>
      <c r="M42"/>
      <c r="N42"/>
      <c r="O42"/>
      <c r="P42"/>
      <c r="Q42">
        <v>0.0</v>
      </c>
      <c r="R42">
        <v>0.0</v>
      </c>
      <c r="S42">
        <v>0.0</v>
      </c>
      <c r="T42">
        <v>55.45</v>
      </c>
      <c r="U42"/>
      <c r="V42"/>
      <c r="W42"/>
      <c r="X42"/>
      <c r="Y42"/>
      <c r="Z42"/>
      <c r="AA42"/>
      <c r="AB42"/>
      <c r="AC42">
        <v>18</v>
      </c>
      <c r="AD42">
        <v>201111</v>
      </c>
    </row>
    <row r="43" spans="1:30">
      <c r="A43" t="s">
        <v>113</v>
      </c>
      <c r="B43" t="s">
        <v>103</v>
      </c>
      <c r="C43" t="s">
        <v>103</v>
      </c>
      <c r="D43" t="s">
        <v>41</v>
      </c>
      <c r="E43" t="s">
        <v>62</v>
      </c>
      <c r="F43"/>
      <c r="G43" t="str">
        <f>"0011823"</f>
        <v>0011823</v>
      </c>
      <c r="H43">
        <v>6</v>
      </c>
      <c r="I43" t="str">
        <f>"20480649657"</f>
        <v>20480649657</v>
      </c>
      <c r="J43" t="s">
        <v>114</v>
      </c>
      <c r="K43">
        <v>137.29</v>
      </c>
      <c r="L43">
        <v>24.71</v>
      </c>
      <c r="M43"/>
      <c r="N43"/>
      <c r="O43"/>
      <c r="P43"/>
      <c r="Q43">
        <v>0.0</v>
      </c>
      <c r="R43">
        <v>0.0</v>
      </c>
      <c r="S43">
        <v>0.0</v>
      </c>
      <c r="T43">
        <v>162.0</v>
      </c>
      <c r="U43"/>
      <c r="V43"/>
      <c r="W43"/>
      <c r="X43"/>
      <c r="Y43"/>
      <c r="Z43"/>
      <c r="AA43"/>
      <c r="AB43"/>
      <c r="AC43">
        <v>18</v>
      </c>
      <c r="AD43">
        <v>201111</v>
      </c>
    </row>
    <row r="44" spans="1:30">
      <c r="A44" t="s">
        <v>115</v>
      </c>
      <c r="B44" t="s">
        <v>103</v>
      </c>
      <c r="C44" t="s">
        <v>103</v>
      </c>
      <c r="D44" t="s">
        <v>41</v>
      </c>
      <c r="E44" t="s">
        <v>56</v>
      </c>
      <c r="F44"/>
      <c r="G44" t="str">
        <f>"186"</f>
        <v>186</v>
      </c>
      <c r="H44">
        <v>6</v>
      </c>
      <c r="I44" t="str">
        <f>"20480342411"</f>
        <v>20480342411</v>
      </c>
      <c r="J44" t="s">
        <v>60</v>
      </c>
      <c r="K44">
        <v>0.0</v>
      </c>
      <c r="L44">
        <v>0.0</v>
      </c>
      <c r="M44"/>
      <c r="N44"/>
      <c r="O44"/>
      <c r="P44"/>
      <c r="Q44">
        <v>276.6</v>
      </c>
      <c r="R44">
        <v>0.0</v>
      </c>
      <c r="S44">
        <v>0.0</v>
      </c>
      <c r="T44">
        <v>276.6</v>
      </c>
      <c r="U44"/>
      <c r="V44"/>
      <c r="W44"/>
      <c r="X44"/>
      <c r="Y44"/>
      <c r="Z44"/>
      <c r="AA44"/>
      <c r="AB44"/>
      <c r="AC44">
        <v>18</v>
      </c>
      <c r="AD44">
        <v>201111</v>
      </c>
    </row>
    <row r="45" spans="1:30">
      <c r="A45" t="s">
        <v>116</v>
      </c>
      <c r="B45" t="s">
        <v>103</v>
      </c>
      <c r="C45" t="s">
        <v>103</v>
      </c>
      <c r="D45" t="s">
        <v>41</v>
      </c>
      <c r="E45" t="s">
        <v>81</v>
      </c>
      <c r="F45"/>
      <c r="G45" t="str">
        <f>"00452609"</f>
        <v>00452609</v>
      </c>
      <c r="H45">
        <v>6</v>
      </c>
      <c r="I45" t="str">
        <f>"20561201651"</f>
        <v>20561201651</v>
      </c>
      <c r="J45" t="s">
        <v>82</v>
      </c>
      <c r="K45">
        <v>445.07</v>
      </c>
      <c r="L45">
        <v>80.11</v>
      </c>
      <c r="M45"/>
      <c r="N45"/>
      <c r="O45"/>
      <c r="P45"/>
      <c r="Q45">
        <v>0.0</v>
      </c>
      <c r="R45">
        <v>0.0</v>
      </c>
      <c r="S45">
        <v>0.0</v>
      </c>
      <c r="T45">
        <v>525.18</v>
      </c>
      <c r="U45"/>
      <c r="V45"/>
      <c r="W45"/>
      <c r="X45"/>
      <c r="Y45"/>
      <c r="Z45"/>
      <c r="AA45"/>
      <c r="AB45"/>
      <c r="AC45">
        <v>18</v>
      </c>
      <c r="AD45">
        <v>201111</v>
      </c>
    </row>
    <row r="46" spans="1:30">
      <c r="A46" t="s">
        <v>117</v>
      </c>
      <c r="B46" t="s">
        <v>103</v>
      </c>
      <c r="C46" t="s">
        <v>103</v>
      </c>
      <c r="D46" t="s">
        <v>41</v>
      </c>
      <c r="E46" t="s">
        <v>118</v>
      </c>
      <c r="F46"/>
      <c r="G46" t="str">
        <f>"35915"</f>
        <v>35915</v>
      </c>
      <c r="H46">
        <v>6</v>
      </c>
      <c r="I46" t="str">
        <f>"20394862704"</f>
        <v>20394862704</v>
      </c>
      <c r="J46" t="s">
        <v>119</v>
      </c>
      <c r="K46">
        <v>971.34</v>
      </c>
      <c r="L46">
        <v>174.84</v>
      </c>
      <c r="M46"/>
      <c r="N46"/>
      <c r="O46"/>
      <c r="P46"/>
      <c r="Q46">
        <v>0.0</v>
      </c>
      <c r="R46">
        <v>0.0</v>
      </c>
      <c r="S46">
        <v>0.0</v>
      </c>
      <c r="T46">
        <v>1146.18</v>
      </c>
      <c r="U46"/>
      <c r="V46"/>
      <c r="W46"/>
      <c r="X46"/>
      <c r="Y46"/>
      <c r="Z46"/>
      <c r="AA46"/>
      <c r="AB46"/>
      <c r="AC46">
        <v>18</v>
      </c>
      <c r="AD46">
        <v>201111</v>
      </c>
    </row>
    <row r="47" spans="1:30">
      <c r="A47" t="s">
        <v>120</v>
      </c>
      <c r="B47" t="s">
        <v>121</v>
      </c>
      <c r="C47" t="s">
        <v>121</v>
      </c>
      <c r="D47" t="s">
        <v>41</v>
      </c>
      <c r="E47" t="s">
        <v>122</v>
      </c>
      <c r="F47"/>
      <c r="G47" t="str">
        <f>"0406268"</f>
        <v>0406268</v>
      </c>
      <c r="H47">
        <v>6</v>
      </c>
      <c r="I47" t="str">
        <f>"20100190797"</f>
        <v>20100190797</v>
      </c>
      <c r="J47" t="s">
        <v>123</v>
      </c>
      <c r="K47">
        <v>491.71</v>
      </c>
      <c r="L47">
        <v>88.51</v>
      </c>
      <c r="M47"/>
      <c r="N47"/>
      <c r="O47"/>
      <c r="P47"/>
      <c r="Q47">
        <v>0.0</v>
      </c>
      <c r="R47">
        <v>0.0</v>
      </c>
      <c r="S47">
        <v>0.0</v>
      </c>
      <c r="T47">
        <v>580.22</v>
      </c>
      <c r="U47"/>
      <c r="V47"/>
      <c r="W47"/>
      <c r="X47"/>
      <c r="Y47"/>
      <c r="Z47"/>
      <c r="AA47"/>
      <c r="AB47"/>
      <c r="AC47">
        <v>18</v>
      </c>
      <c r="AD47">
        <v>201111</v>
      </c>
    </row>
    <row r="48" spans="1:30">
      <c r="A48" t="s">
        <v>124</v>
      </c>
      <c r="B48" t="s">
        <v>121</v>
      </c>
      <c r="C48" t="s">
        <v>121</v>
      </c>
      <c r="D48" t="s">
        <v>41</v>
      </c>
      <c r="E48" t="s">
        <v>122</v>
      </c>
      <c r="F48"/>
      <c r="G48" t="str">
        <f>"0406267"</f>
        <v>0406267</v>
      </c>
      <c r="H48">
        <v>6</v>
      </c>
      <c r="I48" t="str">
        <f>"20100190797"</f>
        <v>20100190797</v>
      </c>
      <c r="J48" t="s">
        <v>123</v>
      </c>
      <c r="K48">
        <v>1087.32</v>
      </c>
      <c r="L48">
        <v>195.72</v>
      </c>
      <c r="M48"/>
      <c r="N48"/>
      <c r="O48"/>
      <c r="P48"/>
      <c r="Q48">
        <v>0.0</v>
      </c>
      <c r="R48">
        <v>0.0</v>
      </c>
      <c r="S48">
        <v>0.0</v>
      </c>
      <c r="T48">
        <v>1283.04</v>
      </c>
      <c r="U48"/>
      <c r="V48"/>
      <c r="W48"/>
      <c r="X48"/>
      <c r="Y48"/>
      <c r="Z48"/>
      <c r="AA48"/>
      <c r="AB48"/>
      <c r="AC48">
        <v>18</v>
      </c>
      <c r="AD48">
        <v>201111</v>
      </c>
    </row>
    <row r="49" spans="1:30">
      <c r="A49" t="s">
        <v>125</v>
      </c>
      <c r="B49" t="s">
        <v>121</v>
      </c>
      <c r="C49" t="s">
        <v>121</v>
      </c>
      <c r="D49" t="s">
        <v>41</v>
      </c>
      <c r="E49" t="s">
        <v>62</v>
      </c>
      <c r="F49"/>
      <c r="G49" t="str">
        <f>"00020077"</f>
        <v>00020077</v>
      </c>
      <c r="H49">
        <v>6</v>
      </c>
      <c r="I49" t="str">
        <f>"20565661397"</f>
        <v>20565661397</v>
      </c>
      <c r="J49" t="s">
        <v>126</v>
      </c>
      <c r="K49">
        <v>551.93</v>
      </c>
      <c r="L49">
        <v>99.35</v>
      </c>
      <c r="M49"/>
      <c r="N49"/>
      <c r="O49"/>
      <c r="P49"/>
      <c r="Q49">
        <v>0.0</v>
      </c>
      <c r="R49">
        <v>0.0</v>
      </c>
      <c r="S49">
        <v>0.0</v>
      </c>
      <c r="T49">
        <v>651.28</v>
      </c>
      <c r="U49"/>
      <c r="V49"/>
      <c r="W49"/>
      <c r="X49"/>
      <c r="Y49"/>
      <c r="Z49"/>
      <c r="AA49"/>
      <c r="AB49"/>
      <c r="AC49">
        <v>18</v>
      </c>
      <c r="AD49">
        <v>201111</v>
      </c>
    </row>
    <row r="50" spans="1:30">
      <c r="A50" t="s">
        <v>127</v>
      </c>
      <c r="B50" t="s">
        <v>121</v>
      </c>
      <c r="C50" t="s">
        <v>121</v>
      </c>
      <c r="D50" t="s">
        <v>41</v>
      </c>
      <c r="E50" t="s">
        <v>62</v>
      </c>
      <c r="F50"/>
      <c r="G50" t="str">
        <f>"00020076"</f>
        <v>00020076</v>
      </c>
      <c r="H50">
        <v>6</v>
      </c>
      <c r="I50" t="str">
        <f>"20565661397"</f>
        <v>20565661397</v>
      </c>
      <c r="J50" t="s">
        <v>126</v>
      </c>
      <c r="K50">
        <v>1039.08</v>
      </c>
      <c r="L50">
        <v>187.03</v>
      </c>
      <c r="M50"/>
      <c r="N50"/>
      <c r="O50"/>
      <c r="P50"/>
      <c r="Q50">
        <v>0.0</v>
      </c>
      <c r="R50">
        <v>0.0</v>
      </c>
      <c r="S50">
        <v>0.0</v>
      </c>
      <c r="T50">
        <v>1226.12</v>
      </c>
      <c r="U50"/>
      <c r="V50"/>
      <c r="W50"/>
      <c r="X50"/>
      <c r="Y50"/>
      <c r="Z50"/>
      <c r="AA50"/>
      <c r="AB50"/>
      <c r="AC50">
        <v>18</v>
      </c>
      <c r="AD50">
        <v>201111</v>
      </c>
    </row>
    <row r="51" spans="1:30">
      <c r="A51" t="s">
        <v>128</v>
      </c>
      <c r="B51" t="s">
        <v>121</v>
      </c>
      <c r="C51" t="s">
        <v>121</v>
      </c>
      <c r="D51" t="s">
        <v>129</v>
      </c>
      <c r="E51" t="s">
        <v>130</v>
      </c>
      <c r="F51"/>
      <c r="G51" t="str">
        <f>"001028"</f>
        <v>001028</v>
      </c>
      <c r="H51">
        <v>6</v>
      </c>
      <c r="I51" t="str">
        <f>"20602751202"</f>
        <v>20602751202</v>
      </c>
      <c r="J51" t="s">
        <v>131</v>
      </c>
      <c r="K51">
        <v>105.08</v>
      </c>
      <c r="L51">
        <v>18.92</v>
      </c>
      <c r="M51"/>
      <c r="N51"/>
      <c r="O51"/>
      <c r="P51"/>
      <c r="Q51">
        <v>0.0</v>
      </c>
      <c r="R51">
        <v>0.0</v>
      </c>
      <c r="S51">
        <v>0.0</v>
      </c>
      <c r="T51">
        <v>124.0</v>
      </c>
      <c r="U51"/>
      <c r="V51"/>
      <c r="W51"/>
      <c r="X51"/>
      <c r="Y51"/>
      <c r="Z51"/>
      <c r="AA51"/>
      <c r="AB51"/>
      <c r="AC51">
        <v>18</v>
      </c>
      <c r="AD51">
        <v>201111</v>
      </c>
    </row>
    <row r="52" spans="1:30">
      <c r="A52" t="s">
        <v>132</v>
      </c>
      <c r="B52" t="s">
        <v>121</v>
      </c>
      <c r="C52" t="s">
        <v>121</v>
      </c>
      <c r="D52" t="s">
        <v>41</v>
      </c>
      <c r="E52" t="s">
        <v>56</v>
      </c>
      <c r="F52"/>
      <c r="G52" t="str">
        <f>"187"</f>
        <v>187</v>
      </c>
      <c r="H52">
        <v>6</v>
      </c>
      <c r="I52" t="str">
        <f>"20480342411"</f>
        <v>20480342411</v>
      </c>
      <c r="J52" t="s">
        <v>60</v>
      </c>
      <c r="K52">
        <v>0.0</v>
      </c>
      <c r="L52">
        <v>0.0</v>
      </c>
      <c r="M52"/>
      <c r="N52"/>
      <c r="O52"/>
      <c r="P52"/>
      <c r="Q52">
        <v>175.21</v>
      </c>
      <c r="R52">
        <v>0.0</v>
      </c>
      <c r="S52">
        <v>0.0</v>
      </c>
      <c r="T52">
        <v>175.21</v>
      </c>
      <c r="U52"/>
      <c r="V52"/>
      <c r="W52"/>
      <c r="X52"/>
      <c r="Y52"/>
      <c r="Z52"/>
      <c r="AA52"/>
      <c r="AB52"/>
      <c r="AC52">
        <v>18</v>
      </c>
      <c r="AD52">
        <v>201111</v>
      </c>
    </row>
    <row r="53" spans="1:30">
      <c r="A53" t="s">
        <v>133</v>
      </c>
      <c r="B53" t="s">
        <v>121</v>
      </c>
      <c r="C53" t="s">
        <v>121</v>
      </c>
      <c r="D53" t="s">
        <v>41</v>
      </c>
      <c r="E53" t="s">
        <v>56</v>
      </c>
      <c r="F53"/>
      <c r="G53" t="str">
        <f>"188"</f>
        <v>188</v>
      </c>
      <c r="H53">
        <v>6</v>
      </c>
      <c r="I53" t="str">
        <f>"20480342411"</f>
        <v>20480342411</v>
      </c>
      <c r="J53" t="s">
        <v>60</v>
      </c>
      <c r="K53">
        <v>0.0</v>
      </c>
      <c r="L53">
        <v>0.0</v>
      </c>
      <c r="M53"/>
      <c r="N53"/>
      <c r="O53"/>
      <c r="P53"/>
      <c r="Q53">
        <v>363.98</v>
      </c>
      <c r="R53">
        <v>0.0</v>
      </c>
      <c r="S53">
        <v>0.0</v>
      </c>
      <c r="T53">
        <v>363.98</v>
      </c>
      <c r="U53"/>
      <c r="V53"/>
      <c r="W53"/>
      <c r="X53"/>
      <c r="Y53"/>
      <c r="Z53"/>
      <c r="AA53"/>
      <c r="AB53"/>
      <c r="AC53">
        <v>18</v>
      </c>
      <c r="AD53">
        <v>201111</v>
      </c>
    </row>
    <row r="54" spans="1:30">
      <c r="A54" t="s">
        <v>134</v>
      </c>
      <c r="B54" t="s">
        <v>121</v>
      </c>
      <c r="C54" t="s">
        <v>121</v>
      </c>
      <c r="D54" t="s">
        <v>41</v>
      </c>
      <c r="E54" t="s">
        <v>56</v>
      </c>
      <c r="F54"/>
      <c r="G54" t="str">
        <f>"189"</f>
        <v>189</v>
      </c>
      <c r="H54">
        <v>6</v>
      </c>
      <c r="I54" t="str">
        <f>"20480342411"</f>
        <v>20480342411</v>
      </c>
      <c r="J54" t="s">
        <v>60</v>
      </c>
      <c r="K54">
        <v>0.0</v>
      </c>
      <c r="L54">
        <v>0.0</v>
      </c>
      <c r="M54"/>
      <c r="N54"/>
      <c r="O54"/>
      <c r="P54"/>
      <c r="Q54">
        <v>838.1</v>
      </c>
      <c r="R54">
        <v>0.0</v>
      </c>
      <c r="S54">
        <v>0.0</v>
      </c>
      <c r="T54">
        <v>838.1</v>
      </c>
      <c r="U54"/>
      <c r="V54"/>
      <c r="W54"/>
      <c r="X54"/>
      <c r="Y54"/>
      <c r="Z54"/>
      <c r="AA54"/>
      <c r="AB54"/>
      <c r="AC54">
        <v>18</v>
      </c>
      <c r="AD54">
        <v>201111</v>
      </c>
    </row>
    <row r="55" spans="1:30">
      <c r="A55" t="s">
        <v>135</v>
      </c>
      <c r="B55" t="s">
        <v>121</v>
      </c>
      <c r="C55" t="s">
        <v>121</v>
      </c>
      <c r="D55" t="s">
        <v>41</v>
      </c>
      <c r="E55" t="s">
        <v>56</v>
      </c>
      <c r="F55"/>
      <c r="G55" t="str">
        <f>"788"</f>
        <v>788</v>
      </c>
      <c r="H55">
        <v>6</v>
      </c>
      <c r="I55" t="str">
        <f>"20602751202"</f>
        <v>20602751202</v>
      </c>
      <c r="J55" t="s">
        <v>131</v>
      </c>
      <c r="K55">
        <v>29.66</v>
      </c>
      <c r="L55">
        <v>5.34</v>
      </c>
      <c r="M55"/>
      <c r="N55"/>
      <c r="O55"/>
      <c r="P55"/>
      <c r="Q55">
        <v>0.0</v>
      </c>
      <c r="R55">
        <v>0.0</v>
      </c>
      <c r="S55">
        <v>0.0</v>
      </c>
      <c r="T55">
        <v>35.0</v>
      </c>
      <c r="U55"/>
      <c r="V55"/>
      <c r="W55"/>
      <c r="X55"/>
      <c r="Y55"/>
      <c r="Z55"/>
      <c r="AA55"/>
      <c r="AB55"/>
      <c r="AC55">
        <v>18</v>
      </c>
      <c r="AD55">
        <v>201111</v>
      </c>
    </row>
    <row r="56" spans="1:30">
      <c r="A56" t="s">
        <v>136</v>
      </c>
      <c r="B56" t="s">
        <v>137</v>
      </c>
      <c r="C56" t="s">
        <v>137</v>
      </c>
      <c r="D56" t="s">
        <v>41</v>
      </c>
      <c r="E56" t="s">
        <v>56</v>
      </c>
      <c r="F56"/>
      <c r="G56" t="str">
        <f>"190"</f>
        <v>190</v>
      </c>
      <c r="H56">
        <v>6</v>
      </c>
      <c r="I56" t="str">
        <f>"20480342411"</f>
        <v>20480342411</v>
      </c>
      <c r="J56" t="s">
        <v>60</v>
      </c>
      <c r="K56">
        <v>0.0</v>
      </c>
      <c r="L56">
        <v>0.0</v>
      </c>
      <c r="M56"/>
      <c r="N56"/>
      <c r="O56"/>
      <c r="P56"/>
      <c r="Q56">
        <v>34.5</v>
      </c>
      <c r="R56">
        <v>0.0</v>
      </c>
      <c r="S56">
        <v>0.0</v>
      </c>
      <c r="T56">
        <v>34.5</v>
      </c>
      <c r="U56"/>
      <c r="V56"/>
      <c r="W56"/>
      <c r="X56"/>
      <c r="Y56"/>
      <c r="Z56"/>
      <c r="AA56"/>
      <c r="AB56"/>
      <c r="AC56">
        <v>18</v>
      </c>
      <c r="AD56">
        <v>201111</v>
      </c>
    </row>
    <row r="57" spans="1:30">
      <c r="A57" t="s">
        <v>138</v>
      </c>
      <c r="B57" t="s">
        <v>137</v>
      </c>
      <c r="C57" t="s">
        <v>137</v>
      </c>
      <c r="D57" t="s">
        <v>41</v>
      </c>
      <c r="E57" t="s">
        <v>54</v>
      </c>
      <c r="F57"/>
      <c r="G57" t="str">
        <f>"00037736"</f>
        <v>00037736</v>
      </c>
      <c r="H57">
        <v>6</v>
      </c>
      <c r="I57" t="str">
        <f>"20123316658"</f>
        <v>20123316658</v>
      </c>
      <c r="J57" t="s">
        <v>51</v>
      </c>
      <c r="K57">
        <v>211.87</v>
      </c>
      <c r="L57">
        <v>38.14</v>
      </c>
      <c r="M57"/>
      <c r="N57"/>
      <c r="O57"/>
      <c r="P57"/>
      <c r="Q57">
        <v>0.0</v>
      </c>
      <c r="R57">
        <v>0.0</v>
      </c>
      <c r="S57">
        <v>0.0</v>
      </c>
      <c r="T57">
        <v>250.0</v>
      </c>
      <c r="U57"/>
      <c r="V57"/>
      <c r="W57"/>
      <c r="X57"/>
      <c r="Y57"/>
      <c r="Z57"/>
      <c r="AA57"/>
      <c r="AB57"/>
      <c r="AC57">
        <v>18</v>
      </c>
      <c r="AD57">
        <v>201111</v>
      </c>
    </row>
    <row r="58" spans="1:30">
      <c r="A58" t="s">
        <v>139</v>
      </c>
      <c r="B58" t="s">
        <v>137</v>
      </c>
      <c r="C58" t="s">
        <v>137</v>
      </c>
      <c r="D58" t="s">
        <v>41</v>
      </c>
      <c r="E58" t="s">
        <v>50</v>
      </c>
      <c r="F58"/>
      <c r="G58" t="str">
        <f>"00037735"</f>
        <v>00037735</v>
      </c>
      <c r="H58">
        <v>6</v>
      </c>
      <c r="I58" t="str">
        <f>"20123316658"</f>
        <v>20123316658</v>
      </c>
      <c r="J58" t="s">
        <v>51</v>
      </c>
      <c r="K58">
        <v>287.58</v>
      </c>
      <c r="L58">
        <v>51.76</v>
      </c>
      <c r="M58"/>
      <c r="N58"/>
      <c r="O58"/>
      <c r="P58"/>
      <c r="Q58">
        <v>0.0</v>
      </c>
      <c r="R58">
        <v>0.0</v>
      </c>
      <c r="S58">
        <v>0.0</v>
      </c>
      <c r="T58">
        <v>339.34</v>
      </c>
      <c r="U58"/>
      <c r="V58"/>
      <c r="W58"/>
      <c r="X58"/>
      <c r="Y58"/>
      <c r="Z58"/>
      <c r="AA58"/>
      <c r="AB58"/>
      <c r="AC58">
        <v>18</v>
      </c>
      <c r="AD58">
        <v>201111</v>
      </c>
    </row>
    <row r="59" spans="1:30">
      <c r="A59" t="s">
        <v>140</v>
      </c>
      <c r="B59" t="s">
        <v>137</v>
      </c>
      <c r="C59" t="s">
        <v>137</v>
      </c>
      <c r="D59" t="s">
        <v>41</v>
      </c>
      <c r="E59" t="s">
        <v>56</v>
      </c>
      <c r="F59"/>
      <c r="G59" t="str">
        <f>"2"</f>
        <v>2</v>
      </c>
      <c r="H59">
        <v>6</v>
      </c>
      <c r="I59" t="str">
        <f>"10733815367"</f>
        <v>10733815367</v>
      </c>
      <c r="J59" t="s">
        <v>104</v>
      </c>
      <c r="K59">
        <v>199.67</v>
      </c>
      <c r="L59">
        <v>35.94</v>
      </c>
      <c r="M59"/>
      <c r="N59"/>
      <c r="O59"/>
      <c r="P59"/>
      <c r="Q59">
        <v>0.0</v>
      </c>
      <c r="R59">
        <v>0.0</v>
      </c>
      <c r="S59">
        <v>0.0</v>
      </c>
      <c r="T59">
        <v>235.61</v>
      </c>
      <c r="U59"/>
      <c r="V59"/>
      <c r="W59"/>
      <c r="X59"/>
      <c r="Y59"/>
      <c r="Z59"/>
      <c r="AA59"/>
      <c r="AB59"/>
      <c r="AC59">
        <v>18</v>
      </c>
      <c r="AD59">
        <v>201111</v>
      </c>
    </row>
    <row r="60" spans="1:30">
      <c r="A60" t="s">
        <v>141</v>
      </c>
      <c r="B60" t="s">
        <v>142</v>
      </c>
      <c r="C60" t="s">
        <v>142</v>
      </c>
      <c r="D60" t="s">
        <v>41</v>
      </c>
      <c r="E60" t="s">
        <v>143</v>
      </c>
      <c r="F60"/>
      <c r="G60" t="str">
        <f>"00298853"</f>
        <v>00298853</v>
      </c>
      <c r="H60">
        <v>6</v>
      </c>
      <c r="I60" t="str">
        <f>"20353607783"</f>
        <v>20353607783</v>
      </c>
      <c r="J60" t="s">
        <v>144</v>
      </c>
      <c r="K60">
        <v>319.49</v>
      </c>
      <c r="L60">
        <v>57.51</v>
      </c>
      <c r="M60"/>
      <c r="N60"/>
      <c r="O60"/>
      <c r="P60"/>
      <c r="Q60">
        <v>0.0</v>
      </c>
      <c r="R60">
        <v>0.0</v>
      </c>
      <c r="S60">
        <v>0.0</v>
      </c>
      <c r="T60">
        <v>377.0</v>
      </c>
      <c r="U60"/>
      <c r="V60"/>
      <c r="W60"/>
      <c r="X60"/>
      <c r="Y60"/>
      <c r="Z60"/>
      <c r="AA60"/>
      <c r="AB60"/>
      <c r="AC60">
        <v>18</v>
      </c>
      <c r="AD60">
        <v>201111</v>
      </c>
    </row>
    <row r="61" spans="1:30">
      <c r="A61" t="s">
        <v>145</v>
      </c>
      <c r="B61" t="s">
        <v>142</v>
      </c>
      <c r="C61" t="s">
        <v>142</v>
      </c>
      <c r="D61" t="s">
        <v>41</v>
      </c>
      <c r="E61" t="s">
        <v>62</v>
      </c>
      <c r="F61"/>
      <c r="G61" t="str">
        <f>"00006656"</f>
        <v>00006656</v>
      </c>
      <c r="H61">
        <v>6</v>
      </c>
      <c r="I61" t="str">
        <f>"20605138277"</f>
        <v>20605138277</v>
      </c>
      <c r="J61" t="s">
        <v>146</v>
      </c>
      <c r="K61">
        <v>97.67</v>
      </c>
      <c r="L61">
        <v>17.58</v>
      </c>
      <c r="M61"/>
      <c r="N61"/>
      <c r="O61"/>
      <c r="P61"/>
      <c r="Q61">
        <v>0.0</v>
      </c>
      <c r="R61">
        <v>0.0</v>
      </c>
      <c r="S61">
        <v>0.0</v>
      </c>
      <c r="T61">
        <v>115.25</v>
      </c>
      <c r="U61"/>
      <c r="V61"/>
      <c r="W61"/>
      <c r="X61"/>
      <c r="Y61"/>
      <c r="Z61"/>
      <c r="AA61"/>
      <c r="AB61"/>
      <c r="AC61">
        <v>18</v>
      </c>
      <c r="AD61">
        <v>201111</v>
      </c>
    </row>
    <row r="62" spans="1:30">
      <c r="A62" t="s">
        <v>147</v>
      </c>
      <c r="B62" t="s">
        <v>142</v>
      </c>
      <c r="C62" t="s">
        <v>142</v>
      </c>
      <c r="D62" t="s">
        <v>41</v>
      </c>
      <c r="E62" t="s">
        <v>148</v>
      </c>
      <c r="F62"/>
      <c r="G62" t="str">
        <f>"00030703"</f>
        <v>00030703</v>
      </c>
      <c r="H62">
        <v>6</v>
      </c>
      <c r="I62" t="str">
        <f>"20487527646"</f>
        <v>20487527646</v>
      </c>
      <c r="J62" t="s">
        <v>149</v>
      </c>
      <c r="K62">
        <v>698.19</v>
      </c>
      <c r="L62">
        <v>125.67</v>
      </c>
      <c r="M62"/>
      <c r="N62"/>
      <c r="O62"/>
      <c r="P62"/>
      <c r="Q62">
        <v>0.0</v>
      </c>
      <c r="R62">
        <v>0.0</v>
      </c>
      <c r="S62">
        <v>0.0</v>
      </c>
      <c r="T62">
        <v>823.86</v>
      </c>
      <c r="U62"/>
      <c r="V62"/>
      <c r="W62"/>
      <c r="X62"/>
      <c r="Y62"/>
      <c r="Z62"/>
      <c r="AA62"/>
      <c r="AB62"/>
      <c r="AC62">
        <v>18</v>
      </c>
      <c r="AD62">
        <v>201111</v>
      </c>
    </row>
    <row r="63" spans="1:30">
      <c r="A63" t="s">
        <v>150</v>
      </c>
      <c r="B63" t="s">
        <v>142</v>
      </c>
      <c r="C63" t="s">
        <v>142</v>
      </c>
      <c r="D63" t="s">
        <v>41</v>
      </c>
      <c r="E63" t="s">
        <v>75</v>
      </c>
      <c r="F63"/>
      <c r="G63" t="str">
        <f>"124058"</f>
        <v>124058</v>
      </c>
      <c r="H63">
        <v>6</v>
      </c>
      <c r="I63" t="str">
        <f>"20132373958"</f>
        <v>20132373958</v>
      </c>
      <c r="J63" t="s">
        <v>43</v>
      </c>
      <c r="K63">
        <v>549.12</v>
      </c>
      <c r="L63">
        <v>98.84</v>
      </c>
      <c r="M63"/>
      <c r="N63"/>
      <c r="O63"/>
      <c r="P63"/>
      <c r="Q63">
        <v>0.0</v>
      </c>
      <c r="R63">
        <v>0.0</v>
      </c>
      <c r="S63">
        <v>0.0</v>
      </c>
      <c r="T63">
        <v>647.96</v>
      </c>
      <c r="U63"/>
      <c r="V63"/>
      <c r="W63"/>
      <c r="X63"/>
      <c r="Y63"/>
      <c r="Z63"/>
      <c r="AA63"/>
      <c r="AB63"/>
      <c r="AC63">
        <v>18</v>
      </c>
      <c r="AD63">
        <v>201111</v>
      </c>
    </row>
    <row r="64" spans="1:30">
      <c r="A64" t="s">
        <v>151</v>
      </c>
      <c r="B64" t="s">
        <v>152</v>
      </c>
      <c r="C64" t="s">
        <v>152</v>
      </c>
      <c r="D64" t="s">
        <v>41</v>
      </c>
      <c r="E64" t="s">
        <v>153</v>
      </c>
      <c r="F64"/>
      <c r="G64" t="str">
        <f>"00035253"</f>
        <v>00035253</v>
      </c>
      <c r="H64">
        <v>6</v>
      </c>
      <c r="I64" t="str">
        <f>"20100113610"</f>
        <v>20100113610</v>
      </c>
      <c r="J64" t="s">
        <v>154</v>
      </c>
      <c r="K64">
        <v>213.52</v>
      </c>
      <c r="L64">
        <v>38.43</v>
      </c>
      <c r="M64"/>
      <c r="N64"/>
      <c r="O64"/>
      <c r="P64"/>
      <c r="Q64">
        <v>0.0</v>
      </c>
      <c r="R64">
        <v>0.0</v>
      </c>
      <c r="S64">
        <v>0.0</v>
      </c>
      <c r="T64">
        <v>251.95</v>
      </c>
      <c r="U64"/>
      <c r="V64"/>
      <c r="W64"/>
      <c r="X64"/>
      <c r="Y64"/>
      <c r="Z64"/>
      <c r="AA64"/>
      <c r="AB64"/>
      <c r="AC64">
        <v>18</v>
      </c>
      <c r="AD64">
        <v>201111</v>
      </c>
    </row>
    <row r="65" spans="1:30">
      <c r="A65" t="s">
        <v>155</v>
      </c>
      <c r="B65" t="s">
        <v>152</v>
      </c>
      <c r="C65" t="s">
        <v>152</v>
      </c>
      <c r="D65" t="s">
        <v>41</v>
      </c>
      <c r="E65" t="s">
        <v>56</v>
      </c>
      <c r="F65"/>
      <c r="G65" t="str">
        <f>"3"</f>
        <v>3</v>
      </c>
      <c r="H65">
        <v>6</v>
      </c>
      <c r="I65" t="str">
        <f>"10733815367"</f>
        <v>10733815367</v>
      </c>
      <c r="J65" t="s">
        <v>104</v>
      </c>
      <c r="K65">
        <v>269.48</v>
      </c>
      <c r="L65">
        <v>48.51</v>
      </c>
      <c r="M65"/>
      <c r="N65"/>
      <c r="O65"/>
      <c r="P65"/>
      <c r="Q65">
        <v>0.0</v>
      </c>
      <c r="R65">
        <v>0.0</v>
      </c>
      <c r="S65">
        <v>0.0</v>
      </c>
      <c r="T65">
        <v>317.98</v>
      </c>
      <c r="U65"/>
      <c r="V65"/>
      <c r="W65"/>
      <c r="X65"/>
      <c r="Y65"/>
      <c r="Z65"/>
      <c r="AA65"/>
      <c r="AB65"/>
      <c r="AC65">
        <v>18</v>
      </c>
      <c r="AD65">
        <v>201111</v>
      </c>
    </row>
    <row r="66" spans="1:30">
      <c r="A66" t="s">
        <v>156</v>
      </c>
      <c r="B66" t="s">
        <v>152</v>
      </c>
      <c r="C66" t="s">
        <v>152</v>
      </c>
      <c r="D66" t="s">
        <v>41</v>
      </c>
      <c r="E66" t="s">
        <v>56</v>
      </c>
      <c r="F66"/>
      <c r="G66" t="str">
        <f>"193"</f>
        <v>193</v>
      </c>
      <c r="H66">
        <v>6</v>
      </c>
      <c r="I66" t="str">
        <f>"20480342411"</f>
        <v>20480342411</v>
      </c>
      <c r="J66" t="s">
        <v>60</v>
      </c>
      <c r="K66">
        <v>0.0</v>
      </c>
      <c r="L66">
        <v>0.0</v>
      </c>
      <c r="M66"/>
      <c r="N66"/>
      <c r="O66"/>
      <c r="P66"/>
      <c r="Q66">
        <v>155.09</v>
      </c>
      <c r="R66">
        <v>0.0</v>
      </c>
      <c r="S66">
        <v>0.0</v>
      </c>
      <c r="T66">
        <v>155.09</v>
      </c>
      <c r="U66"/>
      <c r="V66"/>
      <c r="W66"/>
      <c r="X66"/>
      <c r="Y66"/>
      <c r="Z66"/>
      <c r="AA66"/>
      <c r="AB66"/>
      <c r="AC66">
        <v>18</v>
      </c>
      <c r="AD66">
        <v>201111</v>
      </c>
    </row>
    <row r="67" spans="1:30">
      <c r="A67" t="s">
        <v>157</v>
      </c>
      <c r="B67" t="s">
        <v>152</v>
      </c>
      <c r="C67" t="s">
        <v>152</v>
      </c>
      <c r="D67" t="s">
        <v>41</v>
      </c>
      <c r="E67" t="s">
        <v>56</v>
      </c>
      <c r="F67"/>
      <c r="G67" t="str">
        <f>"192"</f>
        <v>192</v>
      </c>
      <c r="H67">
        <v>6</v>
      </c>
      <c r="I67" t="str">
        <f>"20480342411"</f>
        <v>20480342411</v>
      </c>
      <c r="J67" t="s">
        <v>60</v>
      </c>
      <c r="K67">
        <v>0.0</v>
      </c>
      <c r="L67">
        <v>0.0</v>
      </c>
      <c r="M67"/>
      <c r="N67"/>
      <c r="O67"/>
      <c r="P67"/>
      <c r="Q67">
        <v>686.29</v>
      </c>
      <c r="R67">
        <v>0.0</v>
      </c>
      <c r="S67">
        <v>0.0</v>
      </c>
      <c r="T67">
        <v>686.29</v>
      </c>
      <c r="U67"/>
      <c r="V67"/>
      <c r="W67"/>
      <c r="X67"/>
      <c r="Y67"/>
      <c r="Z67"/>
      <c r="AA67"/>
      <c r="AB67"/>
      <c r="AC67">
        <v>18</v>
      </c>
      <c r="AD67">
        <v>201111</v>
      </c>
    </row>
    <row r="68" spans="1:30">
      <c r="A68" t="s">
        <v>158</v>
      </c>
      <c r="B68" t="s">
        <v>152</v>
      </c>
      <c r="C68" t="s">
        <v>152</v>
      </c>
      <c r="D68" t="s">
        <v>41</v>
      </c>
      <c r="E68" t="s">
        <v>56</v>
      </c>
      <c r="F68"/>
      <c r="G68" t="str">
        <f>"191"</f>
        <v>191</v>
      </c>
      <c r="H68">
        <v>6</v>
      </c>
      <c r="I68" t="str">
        <f>"20480342411"</f>
        <v>20480342411</v>
      </c>
      <c r="J68" t="s">
        <v>60</v>
      </c>
      <c r="K68">
        <v>0.0</v>
      </c>
      <c r="L68">
        <v>0.0</v>
      </c>
      <c r="M68"/>
      <c r="N68"/>
      <c r="O68"/>
      <c r="P68"/>
      <c r="Q68">
        <v>227.29</v>
      </c>
      <c r="R68">
        <v>0.0</v>
      </c>
      <c r="S68">
        <v>0.0</v>
      </c>
      <c r="T68">
        <v>227.29</v>
      </c>
      <c r="U68"/>
      <c r="V68"/>
      <c r="W68"/>
      <c r="X68"/>
      <c r="Y68"/>
      <c r="Z68"/>
      <c r="AA68"/>
      <c r="AB68"/>
      <c r="AC68">
        <v>18</v>
      </c>
      <c r="AD68">
        <v>201111</v>
      </c>
    </row>
    <row r="69" spans="1:30">
      <c r="A69" t="s">
        <v>159</v>
      </c>
      <c r="B69" t="s">
        <v>152</v>
      </c>
      <c r="C69" t="s">
        <v>152</v>
      </c>
      <c r="D69" t="s">
        <v>129</v>
      </c>
      <c r="E69" t="s">
        <v>160</v>
      </c>
      <c r="F69"/>
      <c r="G69" t="str">
        <f>"001029"</f>
        <v>001029</v>
      </c>
      <c r="H69">
        <v>6</v>
      </c>
      <c r="I69" t="str">
        <f>"20602751202"</f>
        <v>20602751202</v>
      </c>
      <c r="J69" t="s">
        <v>131</v>
      </c>
      <c r="K69">
        <v>252.54</v>
      </c>
      <c r="L69">
        <v>45.46</v>
      </c>
      <c r="M69"/>
      <c r="N69"/>
      <c r="O69"/>
      <c r="P69"/>
      <c r="Q69">
        <v>0.0</v>
      </c>
      <c r="R69">
        <v>0.0</v>
      </c>
      <c r="S69">
        <v>0.0</v>
      </c>
      <c r="T69">
        <v>298.0</v>
      </c>
      <c r="U69"/>
      <c r="V69"/>
      <c r="W69"/>
      <c r="X69"/>
      <c r="Y69"/>
      <c r="Z69"/>
      <c r="AA69"/>
      <c r="AB69"/>
      <c r="AC69">
        <v>18</v>
      </c>
      <c r="AD69">
        <v>201111</v>
      </c>
    </row>
    <row r="70" spans="1:30">
      <c r="A70" t="s">
        <v>161</v>
      </c>
      <c r="B70" t="s">
        <v>152</v>
      </c>
      <c r="C70" t="s">
        <v>152</v>
      </c>
      <c r="D70" t="s">
        <v>41</v>
      </c>
      <c r="E70" t="s">
        <v>62</v>
      </c>
      <c r="F70"/>
      <c r="G70" t="str">
        <f>"00102802"</f>
        <v>00102802</v>
      </c>
      <c r="H70">
        <v>6</v>
      </c>
      <c r="I70" t="str">
        <f>"20480719299"</f>
        <v>20480719299</v>
      </c>
      <c r="J70" t="s">
        <v>162</v>
      </c>
      <c r="K70">
        <v>76.96</v>
      </c>
      <c r="L70">
        <v>13.85</v>
      </c>
      <c r="M70"/>
      <c r="N70"/>
      <c r="O70"/>
      <c r="P70"/>
      <c r="Q70">
        <v>0.0</v>
      </c>
      <c r="R70">
        <v>0.0</v>
      </c>
      <c r="S70">
        <v>0.0</v>
      </c>
      <c r="T70">
        <v>90.81</v>
      </c>
      <c r="U70"/>
      <c r="V70"/>
      <c r="W70"/>
      <c r="X70"/>
      <c r="Y70"/>
      <c r="Z70"/>
      <c r="AA70"/>
      <c r="AB70"/>
      <c r="AC70">
        <v>18</v>
      </c>
      <c r="AD70">
        <v>201111</v>
      </c>
    </row>
    <row r="71" spans="1:30">
      <c r="A71" t="s">
        <v>163</v>
      </c>
      <c r="B71" t="s">
        <v>152</v>
      </c>
      <c r="C71" t="s">
        <v>152</v>
      </c>
      <c r="D71" t="s">
        <v>41</v>
      </c>
      <c r="E71" t="s">
        <v>62</v>
      </c>
      <c r="F71"/>
      <c r="G71" t="str">
        <f>"00102795"</f>
        <v>00102795</v>
      </c>
      <c r="H71">
        <v>6</v>
      </c>
      <c r="I71" t="str">
        <f>"20480719299"</f>
        <v>20480719299</v>
      </c>
      <c r="J71" t="s">
        <v>162</v>
      </c>
      <c r="K71">
        <v>378.4</v>
      </c>
      <c r="L71">
        <v>68.11</v>
      </c>
      <c r="M71"/>
      <c r="N71"/>
      <c r="O71"/>
      <c r="P71"/>
      <c r="Q71">
        <v>0.0</v>
      </c>
      <c r="R71">
        <v>0.0</v>
      </c>
      <c r="S71">
        <v>0.0</v>
      </c>
      <c r="T71">
        <v>446.52</v>
      </c>
      <c r="U71"/>
      <c r="V71"/>
      <c r="W71"/>
      <c r="X71"/>
      <c r="Y71"/>
      <c r="Z71"/>
      <c r="AA71"/>
      <c r="AB71"/>
      <c r="AC71">
        <v>18</v>
      </c>
      <c r="AD71">
        <v>201111</v>
      </c>
    </row>
    <row r="72" spans="1:30">
      <c r="A72" t="s">
        <v>164</v>
      </c>
      <c r="B72" t="s">
        <v>152</v>
      </c>
      <c r="C72" t="s">
        <v>152</v>
      </c>
      <c r="D72" t="s">
        <v>41</v>
      </c>
      <c r="E72" t="s">
        <v>118</v>
      </c>
      <c r="F72"/>
      <c r="G72" t="str">
        <f>"00013683"</f>
        <v>00013683</v>
      </c>
      <c r="H72">
        <v>6</v>
      </c>
      <c r="I72" t="str">
        <f>"20520891154"</f>
        <v>20520891154</v>
      </c>
      <c r="J72" t="s">
        <v>165</v>
      </c>
      <c r="K72">
        <v>247.48</v>
      </c>
      <c r="L72">
        <v>44.55</v>
      </c>
      <c r="M72"/>
      <c r="N72"/>
      <c r="O72"/>
      <c r="P72"/>
      <c r="Q72">
        <v>0.0</v>
      </c>
      <c r="R72">
        <v>0.0</v>
      </c>
      <c r="S72">
        <v>0.0</v>
      </c>
      <c r="T72">
        <v>292.03</v>
      </c>
      <c r="U72"/>
      <c r="V72"/>
      <c r="W72"/>
      <c r="X72"/>
      <c r="Y72"/>
      <c r="Z72"/>
      <c r="AA72"/>
      <c r="AB72"/>
      <c r="AC72">
        <v>18</v>
      </c>
      <c r="AD72">
        <v>201111</v>
      </c>
    </row>
    <row r="73" spans="1:30">
      <c r="A73" t="s">
        <v>166</v>
      </c>
      <c r="B73" t="s">
        <v>152</v>
      </c>
      <c r="C73" t="s">
        <v>152</v>
      </c>
      <c r="D73" t="s">
        <v>41</v>
      </c>
      <c r="E73" t="s">
        <v>118</v>
      </c>
      <c r="F73"/>
      <c r="G73" t="str">
        <f>"00013684"</f>
        <v>00013684</v>
      </c>
      <c r="H73">
        <v>6</v>
      </c>
      <c r="I73" t="str">
        <f>"20520891154"</f>
        <v>20520891154</v>
      </c>
      <c r="J73" t="s">
        <v>165</v>
      </c>
      <c r="K73">
        <v>115.59</v>
      </c>
      <c r="L73">
        <v>20.81</v>
      </c>
      <c r="M73"/>
      <c r="N73"/>
      <c r="O73"/>
      <c r="P73"/>
      <c r="Q73">
        <v>0.0</v>
      </c>
      <c r="R73">
        <v>0.0</v>
      </c>
      <c r="S73">
        <v>0.0</v>
      </c>
      <c r="T73">
        <v>136.4</v>
      </c>
      <c r="U73"/>
      <c r="V73"/>
      <c r="W73"/>
      <c r="X73"/>
      <c r="Y73"/>
      <c r="Z73"/>
      <c r="AA73"/>
      <c r="AB73"/>
      <c r="AC73">
        <v>18</v>
      </c>
      <c r="AD73">
        <v>201111</v>
      </c>
    </row>
    <row r="74" spans="1:30">
      <c r="A74" t="s">
        <v>167</v>
      </c>
      <c r="B74" t="s">
        <v>168</v>
      </c>
      <c r="C74" t="s">
        <v>168</v>
      </c>
      <c r="D74" t="s">
        <v>129</v>
      </c>
      <c r="E74" t="s">
        <v>160</v>
      </c>
      <c r="F74"/>
      <c r="G74" t="str">
        <f>"001032"</f>
        <v>001032</v>
      </c>
      <c r="H74">
        <v>6</v>
      </c>
      <c r="I74" t="str">
        <f>"20602751202"</f>
        <v>20602751202</v>
      </c>
      <c r="J74" t="s">
        <v>131</v>
      </c>
      <c r="K74">
        <v>72.03</v>
      </c>
      <c r="L74">
        <v>12.97</v>
      </c>
      <c r="M74"/>
      <c r="N74"/>
      <c r="O74"/>
      <c r="P74"/>
      <c r="Q74">
        <v>0.0</v>
      </c>
      <c r="R74">
        <v>0.0</v>
      </c>
      <c r="S74">
        <v>0.0</v>
      </c>
      <c r="T74">
        <v>85.0</v>
      </c>
      <c r="U74"/>
      <c r="V74"/>
      <c r="W74"/>
      <c r="X74"/>
      <c r="Y74"/>
      <c r="Z74"/>
      <c r="AA74"/>
      <c r="AB74"/>
      <c r="AC74">
        <v>18</v>
      </c>
      <c r="AD74">
        <v>201111</v>
      </c>
    </row>
    <row r="75" spans="1:30">
      <c r="A75" t="s">
        <v>169</v>
      </c>
      <c r="B75" t="s">
        <v>168</v>
      </c>
      <c r="C75" t="s">
        <v>168</v>
      </c>
      <c r="D75" t="s">
        <v>41</v>
      </c>
      <c r="E75" t="s">
        <v>170</v>
      </c>
      <c r="F75"/>
      <c r="G75" t="str">
        <f>"00106109"</f>
        <v>00106109</v>
      </c>
      <c r="H75">
        <v>6</v>
      </c>
      <c r="I75" t="str">
        <f>"20122138161"</f>
        <v>20122138161</v>
      </c>
      <c r="J75" t="s">
        <v>171</v>
      </c>
      <c r="K75">
        <v>101.72</v>
      </c>
      <c r="L75">
        <v>18.31</v>
      </c>
      <c r="M75"/>
      <c r="N75"/>
      <c r="O75"/>
      <c r="P75"/>
      <c r="Q75">
        <v>0.0</v>
      </c>
      <c r="R75">
        <v>0.0</v>
      </c>
      <c r="S75">
        <v>0.0</v>
      </c>
      <c r="T75">
        <v>120.03</v>
      </c>
      <c r="U75"/>
      <c r="V75"/>
      <c r="W75"/>
      <c r="X75"/>
      <c r="Y75"/>
      <c r="Z75"/>
      <c r="AA75"/>
      <c r="AB75"/>
      <c r="AC75">
        <v>18</v>
      </c>
      <c r="AD75">
        <v>201111</v>
      </c>
    </row>
    <row r="76" spans="1:30">
      <c r="A76" t="s">
        <v>172</v>
      </c>
      <c r="B76" t="s">
        <v>168</v>
      </c>
      <c r="C76" t="s">
        <v>168</v>
      </c>
      <c r="D76" t="s">
        <v>41</v>
      </c>
      <c r="E76" t="s">
        <v>62</v>
      </c>
      <c r="F76"/>
      <c r="G76" t="str">
        <f>"0011858"</f>
        <v>0011858</v>
      </c>
      <c r="H76">
        <v>6</v>
      </c>
      <c r="I76" t="str">
        <f>"20480649657"</f>
        <v>20480649657</v>
      </c>
      <c r="J76" t="s">
        <v>114</v>
      </c>
      <c r="K76">
        <v>142.17</v>
      </c>
      <c r="L76">
        <v>25.59</v>
      </c>
      <c r="M76"/>
      <c r="N76"/>
      <c r="O76"/>
      <c r="P76"/>
      <c r="Q76">
        <v>0.0</v>
      </c>
      <c r="R76">
        <v>0.0</v>
      </c>
      <c r="S76">
        <v>0.0</v>
      </c>
      <c r="T76">
        <v>167.76</v>
      </c>
      <c r="U76"/>
      <c r="V76"/>
      <c r="W76"/>
      <c r="X76"/>
      <c r="Y76"/>
      <c r="Z76"/>
      <c r="AA76"/>
      <c r="AB76"/>
      <c r="AC76">
        <v>18</v>
      </c>
      <c r="AD76">
        <v>201111</v>
      </c>
    </row>
    <row r="77" spans="1:30">
      <c r="A77" t="s">
        <v>173</v>
      </c>
      <c r="B77" t="s">
        <v>168</v>
      </c>
      <c r="C77" t="s">
        <v>168</v>
      </c>
      <c r="D77" t="s">
        <v>41</v>
      </c>
      <c r="E77" t="s">
        <v>110</v>
      </c>
      <c r="F77"/>
      <c r="G77" t="str">
        <f>"00084450"</f>
        <v>00084450</v>
      </c>
      <c r="H77">
        <v>6</v>
      </c>
      <c r="I77" t="str">
        <f>"20132381624"</f>
        <v>20132381624</v>
      </c>
      <c r="J77" t="s">
        <v>111</v>
      </c>
      <c r="K77">
        <v>41.18</v>
      </c>
      <c r="L77">
        <v>7.41</v>
      </c>
      <c r="M77"/>
      <c r="N77"/>
      <c r="O77"/>
      <c r="P77"/>
      <c r="Q77">
        <v>0.0</v>
      </c>
      <c r="R77">
        <v>0.0</v>
      </c>
      <c r="S77">
        <v>0.0</v>
      </c>
      <c r="T77">
        <v>48.59</v>
      </c>
      <c r="U77"/>
      <c r="V77"/>
      <c r="W77"/>
      <c r="X77"/>
      <c r="Y77"/>
      <c r="Z77"/>
      <c r="AA77"/>
      <c r="AB77"/>
      <c r="AC77">
        <v>18</v>
      </c>
      <c r="AD77">
        <v>201111</v>
      </c>
    </row>
    <row r="78" spans="1:30">
      <c r="A78" t="s">
        <v>174</v>
      </c>
      <c r="B78" t="s">
        <v>168</v>
      </c>
      <c r="C78" t="s">
        <v>168</v>
      </c>
      <c r="D78" t="s">
        <v>41</v>
      </c>
      <c r="E78" t="s">
        <v>72</v>
      </c>
      <c r="F78"/>
      <c r="G78" t="str">
        <f>"00012319"</f>
        <v>00012319</v>
      </c>
      <c r="H78">
        <v>6</v>
      </c>
      <c r="I78" t="str">
        <f>"20348735692"</f>
        <v>20348735692</v>
      </c>
      <c r="J78" t="s">
        <v>73</v>
      </c>
      <c r="K78">
        <v>338.73</v>
      </c>
      <c r="L78">
        <v>60.97</v>
      </c>
      <c r="M78"/>
      <c r="N78"/>
      <c r="O78"/>
      <c r="P78"/>
      <c r="Q78">
        <v>0.0</v>
      </c>
      <c r="R78">
        <v>0.0</v>
      </c>
      <c r="S78">
        <v>0.0</v>
      </c>
      <c r="T78">
        <v>399.7</v>
      </c>
      <c r="U78"/>
      <c r="V78"/>
      <c r="W78"/>
      <c r="X78"/>
      <c r="Y78"/>
      <c r="Z78"/>
      <c r="AA78"/>
      <c r="AB78"/>
      <c r="AC78">
        <v>18</v>
      </c>
      <c r="AD78">
        <v>201111</v>
      </c>
    </row>
    <row r="79" spans="1:30">
      <c r="A79" t="s">
        <v>175</v>
      </c>
      <c r="B79" t="s">
        <v>168</v>
      </c>
      <c r="C79" t="s">
        <v>168</v>
      </c>
      <c r="D79" t="s">
        <v>41</v>
      </c>
      <c r="E79" t="s">
        <v>98</v>
      </c>
      <c r="F79"/>
      <c r="G79" t="str">
        <f>"000124729"</f>
        <v>000124729</v>
      </c>
      <c r="H79">
        <v>6</v>
      </c>
      <c r="I79" t="str">
        <f>"10164058706"</f>
        <v>10164058706</v>
      </c>
      <c r="J79" t="s">
        <v>99</v>
      </c>
      <c r="K79">
        <v>381.1</v>
      </c>
      <c r="L79">
        <v>68.6</v>
      </c>
      <c r="M79"/>
      <c r="N79"/>
      <c r="O79"/>
      <c r="P79"/>
      <c r="Q79">
        <v>0.0</v>
      </c>
      <c r="R79">
        <v>0.0</v>
      </c>
      <c r="S79">
        <v>0.0</v>
      </c>
      <c r="T79">
        <v>449.7</v>
      </c>
      <c r="U79"/>
      <c r="V79"/>
      <c r="W79"/>
      <c r="X79"/>
      <c r="Y79"/>
      <c r="Z79"/>
      <c r="AA79"/>
      <c r="AB79"/>
      <c r="AC79">
        <v>18</v>
      </c>
      <c r="AD79">
        <v>201111</v>
      </c>
    </row>
    <row r="80" spans="1:30">
      <c r="A80" t="s">
        <v>176</v>
      </c>
      <c r="B80" t="s">
        <v>177</v>
      </c>
      <c r="C80" t="s">
        <v>177</v>
      </c>
      <c r="D80" t="s">
        <v>41</v>
      </c>
      <c r="E80" t="s">
        <v>122</v>
      </c>
      <c r="F80"/>
      <c r="G80" t="str">
        <f>"0408239"</f>
        <v>0408239</v>
      </c>
      <c r="H80">
        <v>6</v>
      </c>
      <c r="I80" t="str">
        <f>"20100190797"</f>
        <v>20100190797</v>
      </c>
      <c r="J80" t="s">
        <v>123</v>
      </c>
      <c r="K80">
        <v>626.98</v>
      </c>
      <c r="L80">
        <v>112.86</v>
      </c>
      <c r="M80"/>
      <c r="N80"/>
      <c r="O80"/>
      <c r="P80"/>
      <c r="Q80">
        <v>0.0</v>
      </c>
      <c r="R80">
        <v>0.0</v>
      </c>
      <c r="S80">
        <v>0.0</v>
      </c>
      <c r="T80">
        <v>739.83</v>
      </c>
      <c r="U80"/>
      <c r="V80"/>
      <c r="W80"/>
      <c r="X80"/>
      <c r="Y80"/>
      <c r="Z80"/>
      <c r="AA80"/>
      <c r="AB80"/>
      <c r="AC80">
        <v>18</v>
      </c>
      <c r="AD80">
        <v>201111</v>
      </c>
    </row>
    <row r="81" spans="1:30">
      <c r="A81" t="s">
        <v>178</v>
      </c>
      <c r="B81" t="s">
        <v>177</v>
      </c>
      <c r="C81" t="s">
        <v>177</v>
      </c>
      <c r="D81" t="s">
        <v>41</v>
      </c>
      <c r="E81" t="s">
        <v>122</v>
      </c>
      <c r="F81"/>
      <c r="G81" t="str">
        <f>"0408240"</f>
        <v>0408240</v>
      </c>
      <c r="H81">
        <v>6</v>
      </c>
      <c r="I81" t="str">
        <f>"20100190797"</f>
        <v>20100190797</v>
      </c>
      <c r="J81" t="s">
        <v>123</v>
      </c>
      <c r="K81">
        <v>967.26</v>
      </c>
      <c r="L81">
        <v>174.11</v>
      </c>
      <c r="M81"/>
      <c r="N81"/>
      <c r="O81"/>
      <c r="P81"/>
      <c r="Q81">
        <v>0.0</v>
      </c>
      <c r="R81">
        <v>0.0</v>
      </c>
      <c r="S81">
        <v>0.0</v>
      </c>
      <c r="T81">
        <v>1141.37</v>
      </c>
      <c r="U81"/>
      <c r="V81"/>
      <c r="W81"/>
      <c r="X81"/>
      <c r="Y81"/>
      <c r="Z81"/>
      <c r="AA81"/>
      <c r="AB81"/>
      <c r="AC81">
        <v>18</v>
      </c>
      <c r="AD81">
        <v>201111</v>
      </c>
    </row>
    <row r="82" spans="1:30">
      <c r="A82" t="s">
        <v>179</v>
      </c>
      <c r="B82" t="s">
        <v>177</v>
      </c>
      <c r="C82" t="s">
        <v>177</v>
      </c>
      <c r="D82" t="s">
        <v>41</v>
      </c>
      <c r="E82" t="s">
        <v>122</v>
      </c>
      <c r="F82"/>
      <c r="G82" t="str">
        <f>"0408238"</f>
        <v>0408238</v>
      </c>
      <c r="H82">
        <v>6</v>
      </c>
      <c r="I82" t="str">
        <f>"20100190797"</f>
        <v>20100190797</v>
      </c>
      <c r="J82" t="s">
        <v>123</v>
      </c>
      <c r="K82">
        <v>473.59</v>
      </c>
      <c r="L82">
        <v>85.25</v>
      </c>
      <c r="M82"/>
      <c r="N82"/>
      <c r="O82"/>
      <c r="P82"/>
      <c r="Q82">
        <v>0.0</v>
      </c>
      <c r="R82">
        <v>0.0</v>
      </c>
      <c r="S82">
        <v>0.0</v>
      </c>
      <c r="T82">
        <v>558.84</v>
      </c>
      <c r="U82"/>
      <c r="V82"/>
      <c r="W82"/>
      <c r="X82"/>
      <c r="Y82"/>
      <c r="Z82"/>
      <c r="AA82"/>
      <c r="AB82"/>
      <c r="AC82">
        <v>18</v>
      </c>
      <c r="AD82">
        <v>201111</v>
      </c>
    </row>
    <row r="83" spans="1:30">
      <c r="A83" t="s">
        <v>180</v>
      </c>
      <c r="B83" t="s">
        <v>177</v>
      </c>
      <c r="C83" t="s">
        <v>177</v>
      </c>
      <c r="D83" t="s">
        <v>41</v>
      </c>
      <c r="E83" t="s">
        <v>81</v>
      </c>
      <c r="F83"/>
      <c r="G83" t="str">
        <f>"0454017"</f>
        <v>0454017</v>
      </c>
      <c r="H83">
        <v>6</v>
      </c>
      <c r="I83" t="str">
        <f>"20561201651"</f>
        <v>20561201651</v>
      </c>
      <c r="J83" t="s">
        <v>82</v>
      </c>
      <c r="K83">
        <v>906.18</v>
      </c>
      <c r="L83">
        <v>163.11</v>
      </c>
      <c r="M83"/>
      <c r="N83"/>
      <c r="O83"/>
      <c r="P83"/>
      <c r="Q83">
        <v>0.0</v>
      </c>
      <c r="R83">
        <v>0.0</v>
      </c>
      <c r="S83">
        <v>0.0</v>
      </c>
      <c r="T83">
        <v>1069.29</v>
      </c>
      <c r="U83"/>
      <c r="V83"/>
      <c r="W83"/>
      <c r="X83"/>
      <c r="Y83"/>
      <c r="Z83"/>
      <c r="AA83"/>
      <c r="AB83"/>
      <c r="AC83">
        <v>18</v>
      </c>
      <c r="AD83">
        <v>201111</v>
      </c>
    </row>
    <row r="84" spans="1:30">
      <c r="A84" t="s">
        <v>181</v>
      </c>
      <c r="B84" t="s">
        <v>177</v>
      </c>
      <c r="C84" t="s">
        <v>177</v>
      </c>
      <c r="D84" t="s">
        <v>41</v>
      </c>
      <c r="E84" t="s">
        <v>54</v>
      </c>
      <c r="F84"/>
      <c r="G84" t="str">
        <f>"00446220"</f>
        <v>00446220</v>
      </c>
      <c r="H84">
        <v>6</v>
      </c>
      <c r="I84" t="str">
        <f>"20479942847"</f>
        <v>20479942847</v>
      </c>
      <c r="J84" t="s">
        <v>95</v>
      </c>
      <c r="K84">
        <v>59.39</v>
      </c>
      <c r="L84">
        <v>10.69</v>
      </c>
      <c r="M84"/>
      <c r="N84"/>
      <c r="O84"/>
      <c r="P84"/>
      <c r="Q84">
        <v>0.0</v>
      </c>
      <c r="R84">
        <v>0.0</v>
      </c>
      <c r="S84">
        <v>0.0</v>
      </c>
      <c r="T84">
        <v>70.08</v>
      </c>
      <c r="U84"/>
      <c r="V84"/>
      <c r="W84"/>
      <c r="X84"/>
      <c r="Y84"/>
      <c r="Z84"/>
      <c r="AA84"/>
      <c r="AB84"/>
      <c r="AC84">
        <v>18</v>
      </c>
      <c r="AD84">
        <v>201111</v>
      </c>
    </row>
    <row r="85" spans="1:30">
      <c r="A85" t="s">
        <v>182</v>
      </c>
      <c r="B85" t="s">
        <v>177</v>
      </c>
      <c r="C85" t="s">
        <v>177</v>
      </c>
      <c r="D85" t="s">
        <v>41</v>
      </c>
      <c r="E85" t="s">
        <v>54</v>
      </c>
      <c r="F85"/>
      <c r="G85" t="str">
        <f>"00446219"</f>
        <v>00446219</v>
      </c>
      <c r="H85">
        <v>6</v>
      </c>
      <c r="I85" t="str">
        <f>"20479942847"</f>
        <v>20479942847</v>
      </c>
      <c r="J85" t="s">
        <v>95</v>
      </c>
      <c r="K85">
        <v>271.74</v>
      </c>
      <c r="L85">
        <v>48.91</v>
      </c>
      <c r="M85"/>
      <c r="N85"/>
      <c r="O85"/>
      <c r="P85"/>
      <c r="Q85">
        <v>0.0</v>
      </c>
      <c r="R85">
        <v>0.0</v>
      </c>
      <c r="S85">
        <v>0.0</v>
      </c>
      <c r="T85">
        <v>320.66</v>
      </c>
      <c r="U85"/>
      <c r="V85"/>
      <c r="W85"/>
      <c r="X85"/>
      <c r="Y85"/>
      <c r="Z85"/>
      <c r="AA85"/>
      <c r="AB85"/>
      <c r="AC85">
        <v>18</v>
      </c>
      <c r="AD85">
        <v>201111</v>
      </c>
    </row>
    <row r="86" spans="1:30">
      <c r="A86" t="s">
        <v>183</v>
      </c>
      <c r="B86" t="s">
        <v>177</v>
      </c>
      <c r="C86" t="s">
        <v>177</v>
      </c>
      <c r="D86" t="s">
        <v>41</v>
      </c>
      <c r="E86" t="s">
        <v>62</v>
      </c>
      <c r="F86"/>
      <c r="G86" t="str">
        <f>"00003951"</f>
        <v>00003951</v>
      </c>
      <c r="H86">
        <v>6</v>
      </c>
      <c r="I86" t="str">
        <f>"20603418515"</f>
        <v>20603418515</v>
      </c>
      <c r="J86" t="s">
        <v>63</v>
      </c>
      <c r="K86">
        <v>205.68</v>
      </c>
      <c r="L86">
        <v>37.02</v>
      </c>
      <c r="M86"/>
      <c r="N86"/>
      <c r="O86"/>
      <c r="P86"/>
      <c r="Q86">
        <v>0.0</v>
      </c>
      <c r="R86">
        <v>0.0</v>
      </c>
      <c r="S86">
        <v>0.0</v>
      </c>
      <c r="T86">
        <v>242.7</v>
      </c>
      <c r="U86"/>
      <c r="V86"/>
      <c r="W86"/>
      <c r="X86"/>
      <c r="Y86"/>
      <c r="Z86"/>
      <c r="AA86"/>
      <c r="AB86"/>
      <c r="AC86">
        <v>18</v>
      </c>
      <c r="AD86">
        <v>201111</v>
      </c>
    </row>
    <row r="87" spans="1:30">
      <c r="A87" t="s">
        <v>184</v>
      </c>
      <c r="B87" t="s">
        <v>177</v>
      </c>
      <c r="C87" t="s">
        <v>177</v>
      </c>
      <c r="D87" t="s">
        <v>41</v>
      </c>
      <c r="E87" t="s">
        <v>56</v>
      </c>
      <c r="F87"/>
      <c r="G87" t="str">
        <f>"194"</f>
        <v>194</v>
      </c>
      <c r="H87">
        <v>6</v>
      </c>
      <c r="I87" t="str">
        <f>"20480342411"</f>
        <v>20480342411</v>
      </c>
      <c r="J87" t="s">
        <v>60</v>
      </c>
      <c r="K87">
        <v>0.0</v>
      </c>
      <c r="L87">
        <v>0.0</v>
      </c>
      <c r="M87"/>
      <c r="N87"/>
      <c r="O87"/>
      <c r="P87"/>
      <c r="Q87">
        <v>319.99</v>
      </c>
      <c r="R87">
        <v>0.0</v>
      </c>
      <c r="S87">
        <v>0.0</v>
      </c>
      <c r="T87">
        <v>319.99</v>
      </c>
      <c r="U87"/>
      <c r="V87"/>
      <c r="W87"/>
      <c r="X87"/>
      <c r="Y87"/>
      <c r="Z87"/>
      <c r="AA87"/>
      <c r="AB87"/>
      <c r="AC87">
        <v>18</v>
      </c>
      <c r="AD87">
        <v>201111</v>
      </c>
    </row>
    <row r="88" spans="1:30">
      <c r="A88" t="s">
        <v>185</v>
      </c>
      <c r="B88" t="s">
        <v>177</v>
      </c>
      <c r="C88" t="s">
        <v>177</v>
      </c>
      <c r="D88" t="s">
        <v>41</v>
      </c>
      <c r="E88" t="s">
        <v>56</v>
      </c>
      <c r="F88"/>
      <c r="G88" t="str">
        <f>"194"</f>
        <v>194</v>
      </c>
      <c r="H88">
        <v>6</v>
      </c>
      <c r="I88" t="str">
        <f>"20480342411"</f>
        <v>20480342411</v>
      </c>
      <c r="J88" t="s">
        <v>60</v>
      </c>
      <c r="K88">
        <v>0.0</v>
      </c>
      <c r="L88">
        <v>0.0</v>
      </c>
      <c r="M88"/>
      <c r="N88"/>
      <c r="O88"/>
      <c r="P88"/>
      <c r="Q88">
        <v>319.99</v>
      </c>
      <c r="R88">
        <v>0.0</v>
      </c>
      <c r="S88">
        <v>0.0</v>
      </c>
      <c r="T88">
        <v>319.99</v>
      </c>
      <c r="U88"/>
      <c r="V88"/>
      <c r="W88"/>
      <c r="X88"/>
      <c r="Y88"/>
      <c r="Z88"/>
      <c r="AA88"/>
      <c r="AB88"/>
      <c r="AC88">
        <v>18</v>
      </c>
      <c r="AD88">
        <v>201111</v>
      </c>
    </row>
    <row r="89" spans="1:30">
      <c r="A89" t="s">
        <v>186</v>
      </c>
      <c r="B89" t="s">
        <v>187</v>
      </c>
      <c r="C89" t="s">
        <v>187</v>
      </c>
      <c r="D89" t="s">
        <v>41</v>
      </c>
      <c r="E89" t="s">
        <v>160</v>
      </c>
      <c r="F89"/>
      <c r="G89" t="str">
        <f>"001033"</f>
        <v>001033</v>
      </c>
      <c r="H89">
        <v>6</v>
      </c>
      <c r="I89" t="str">
        <f>"20602751202"</f>
        <v>20602751202</v>
      </c>
      <c r="J89" t="s">
        <v>131</v>
      </c>
      <c r="K89">
        <v>39.83</v>
      </c>
      <c r="L89">
        <v>7.17</v>
      </c>
      <c r="M89"/>
      <c r="N89"/>
      <c r="O89"/>
      <c r="P89"/>
      <c r="Q89">
        <v>0.0</v>
      </c>
      <c r="R89">
        <v>0.0</v>
      </c>
      <c r="S89">
        <v>0.0</v>
      </c>
      <c r="T89">
        <v>47.0</v>
      </c>
      <c r="U89"/>
      <c r="V89"/>
      <c r="W89"/>
      <c r="X89"/>
      <c r="Y89"/>
      <c r="Z89"/>
      <c r="AA89"/>
      <c r="AB89"/>
      <c r="AC89">
        <v>18</v>
      </c>
      <c r="AD89">
        <v>201111</v>
      </c>
    </row>
    <row r="90" spans="1:30">
      <c r="A90" t="s">
        <v>188</v>
      </c>
      <c r="B90" t="s">
        <v>187</v>
      </c>
      <c r="C90" t="s">
        <v>187</v>
      </c>
      <c r="D90" t="s">
        <v>129</v>
      </c>
      <c r="E90" t="s">
        <v>160</v>
      </c>
      <c r="F90"/>
      <c r="G90" t="str">
        <f>"001034"</f>
        <v>001034</v>
      </c>
      <c r="H90">
        <v>6</v>
      </c>
      <c r="I90" t="str">
        <f>"20602751202"</f>
        <v>20602751202</v>
      </c>
      <c r="J90" t="s">
        <v>131</v>
      </c>
      <c r="K90">
        <v>228.81</v>
      </c>
      <c r="L90">
        <v>41.19</v>
      </c>
      <c r="M90"/>
      <c r="N90"/>
      <c r="O90"/>
      <c r="P90"/>
      <c r="Q90">
        <v>0.0</v>
      </c>
      <c r="R90">
        <v>0.0</v>
      </c>
      <c r="S90">
        <v>0.0</v>
      </c>
      <c r="T90">
        <v>270.0</v>
      </c>
      <c r="U90"/>
      <c r="V90"/>
      <c r="W90"/>
      <c r="X90"/>
      <c r="Y90"/>
      <c r="Z90"/>
      <c r="AA90"/>
      <c r="AB90"/>
      <c r="AC90">
        <v>18</v>
      </c>
      <c r="AD90">
        <v>201111</v>
      </c>
    </row>
    <row r="91" spans="1:30">
      <c r="A91" t="s">
        <v>189</v>
      </c>
      <c r="B91" t="s">
        <v>187</v>
      </c>
      <c r="C91" t="s">
        <v>187</v>
      </c>
      <c r="D91" t="s">
        <v>129</v>
      </c>
      <c r="E91" t="s">
        <v>160</v>
      </c>
      <c r="F91"/>
      <c r="G91" t="str">
        <f>"001035"</f>
        <v>001035</v>
      </c>
      <c r="H91">
        <v>6</v>
      </c>
      <c r="I91" t="str">
        <f>"20602751202"</f>
        <v>20602751202</v>
      </c>
      <c r="J91" t="s">
        <v>131</v>
      </c>
      <c r="K91">
        <v>79.24</v>
      </c>
      <c r="L91">
        <v>14.26</v>
      </c>
      <c r="M91"/>
      <c r="N91"/>
      <c r="O91"/>
      <c r="P91"/>
      <c r="Q91">
        <v>0.0</v>
      </c>
      <c r="R91">
        <v>0.0</v>
      </c>
      <c r="S91">
        <v>0.0</v>
      </c>
      <c r="T91">
        <v>93.5</v>
      </c>
      <c r="U91"/>
      <c r="V91"/>
      <c r="W91"/>
      <c r="X91"/>
      <c r="Y91"/>
      <c r="Z91"/>
      <c r="AA91"/>
      <c r="AB91"/>
      <c r="AC91">
        <v>18</v>
      </c>
      <c r="AD91">
        <v>201111</v>
      </c>
    </row>
    <row r="92" spans="1:30">
      <c r="A92" t="s">
        <v>190</v>
      </c>
      <c r="B92" t="s">
        <v>187</v>
      </c>
      <c r="C92" t="s">
        <v>187</v>
      </c>
      <c r="D92" t="s">
        <v>41</v>
      </c>
      <c r="E92" t="s">
        <v>56</v>
      </c>
      <c r="F92"/>
      <c r="G92" t="str">
        <f>"4"</f>
        <v>4</v>
      </c>
      <c r="H92">
        <v>6</v>
      </c>
      <c r="I92" t="str">
        <f>"10733815367"</f>
        <v>10733815367</v>
      </c>
      <c r="J92" t="s">
        <v>104</v>
      </c>
      <c r="K92">
        <v>348.34</v>
      </c>
      <c r="L92">
        <v>62.7</v>
      </c>
      <c r="M92"/>
      <c r="N92"/>
      <c r="O92"/>
      <c r="P92"/>
      <c r="Q92">
        <v>0.0</v>
      </c>
      <c r="R92">
        <v>0.0</v>
      </c>
      <c r="S92">
        <v>0.0</v>
      </c>
      <c r="T92">
        <v>411.04</v>
      </c>
      <c r="U92"/>
      <c r="V92"/>
      <c r="W92"/>
      <c r="X92"/>
      <c r="Y92"/>
      <c r="Z92"/>
      <c r="AA92"/>
      <c r="AB92"/>
      <c r="AC92">
        <v>18</v>
      </c>
      <c r="AD92">
        <v>201111</v>
      </c>
    </row>
    <row r="93" spans="1:30">
      <c r="A93" t="s">
        <v>191</v>
      </c>
      <c r="B93" t="s">
        <v>187</v>
      </c>
      <c r="C93" t="s">
        <v>187</v>
      </c>
      <c r="D93" t="s">
        <v>41</v>
      </c>
      <c r="E93" t="s">
        <v>42</v>
      </c>
      <c r="F93"/>
      <c r="G93" t="str">
        <f>"019937"</f>
        <v>019937</v>
      </c>
      <c r="H93">
        <v>6</v>
      </c>
      <c r="I93" t="str">
        <f>"20132373958"</f>
        <v>20132373958</v>
      </c>
      <c r="J93" t="s">
        <v>43</v>
      </c>
      <c r="K93">
        <v>82.29</v>
      </c>
      <c r="L93">
        <v>14.81</v>
      </c>
      <c r="M93"/>
      <c r="N93"/>
      <c r="O93"/>
      <c r="P93"/>
      <c r="Q93">
        <v>0.0</v>
      </c>
      <c r="R93">
        <v>0.0</v>
      </c>
      <c r="S93">
        <v>0.0</v>
      </c>
      <c r="T93">
        <v>97.1</v>
      </c>
      <c r="U93"/>
      <c r="V93"/>
      <c r="W93"/>
      <c r="X93"/>
      <c r="Y93"/>
      <c r="Z93"/>
      <c r="AA93"/>
      <c r="AB93"/>
      <c r="AC93">
        <v>18</v>
      </c>
      <c r="AD93">
        <v>201111</v>
      </c>
    </row>
    <row r="94" spans="1:30">
      <c r="A94" t="s">
        <v>192</v>
      </c>
      <c r="B94" t="s">
        <v>193</v>
      </c>
      <c r="C94" t="s">
        <v>193</v>
      </c>
      <c r="D94" t="s">
        <v>41</v>
      </c>
      <c r="E94" t="s">
        <v>56</v>
      </c>
      <c r="F94"/>
      <c r="G94" t="str">
        <f>"292"</f>
        <v>292</v>
      </c>
      <c r="H94">
        <v>6</v>
      </c>
      <c r="I94" t="str">
        <f>"10165304867"</f>
        <v>10165304867</v>
      </c>
      <c r="J94" t="s">
        <v>194</v>
      </c>
      <c r="K94">
        <v>279.13</v>
      </c>
      <c r="L94">
        <v>50.24</v>
      </c>
      <c r="M94"/>
      <c r="N94"/>
      <c r="O94"/>
      <c r="P94"/>
      <c r="Q94">
        <v>0.0</v>
      </c>
      <c r="R94">
        <v>0.0</v>
      </c>
      <c r="S94">
        <v>0.0</v>
      </c>
      <c r="T94">
        <v>329.38</v>
      </c>
      <c r="U94"/>
      <c r="V94"/>
      <c r="W94"/>
      <c r="X94"/>
      <c r="Y94"/>
      <c r="Z94"/>
      <c r="AA94"/>
      <c r="AB94"/>
      <c r="AC94">
        <v>18</v>
      </c>
      <c r="AD94">
        <v>201111</v>
      </c>
    </row>
    <row r="95" spans="1:30">
      <c r="A95" t="s">
        <v>195</v>
      </c>
      <c r="B95" t="s">
        <v>193</v>
      </c>
      <c r="C95" t="s">
        <v>193</v>
      </c>
      <c r="D95" t="s">
        <v>41</v>
      </c>
      <c r="E95" t="s">
        <v>54</v>
      </c>
      <c r="F95"/>
      <c r="G95" t="str">
        <f>"00037972"</f>
        <v>00037972</v>
      </c>
      <c r="H95">
        <v>6</v>
      </c>
      <c r="I95" t="str">
        <f>"20123316658"</f>
        <v>20123316658</v>
      </c>
      <c r="J95" t="s">
        <v>51</v>
      </c>
      <c r="K95">
        <v>383.77</v>
      </c>
      <c r="L95">
        <v>69.08</v>
      </c>
      <c r="M95"/>
      <c r="N95"/>
      <c r="O95"/>
      <c r="P95"/>
      <c r="Q95">
        <v>0.0</v>
      </c>
      <c r="R95">
        <v>0.0</v>
      </c>
      <c r="S95">
        <v>0.0</v>
      </c>
      <c r="T95">
        <v>452.85</v>
      </c>
      <c r="U95"/>
      <c r="V95"/>
      <c r="W95"/>
      <c r="X95"/>
      <c r="Y95"/>
      <c r="Z95"/>
      <c r="AA95"/>
      <c r="AB95"/>
      <c r="AC95">
        <v>18</v>
      </c>
      <c r="AD95">
        <v>201111</v>
      </c>
    </row>
    <row r="96" spans="1:30">
      <c r="A96" t="s">
        <v>196</v>
      </c>
      <c r="B96" t="s">
        <v>193</v>
      </c>
      <c r="C96" t="s">
        <v>193</v>
      </c>
      <c r="D96" t="s">
        <v>41</v>
      </c>
      <c r="E96" t="s">
        <v>143</v>
      </c>
      <c r="F96"/>
      <c r="G96" t="str">
        <f>"00300114"</f>
        <v>00300114</v>
      </c>
      <c r="H96">
        <v>6</v>
      </c>
      <c r="I96" t="str">
        <f>"20353607783"</f>
        <v>20353607783</v>
      </c>
      <c r="J96" t="s">
        <v>144</v>
      </c>
      <c r="K96">
        <v>84.25</v>
      </c>
      <c r="L96">
        <v>15.17</v>
      </c>
      <c r="M96"/>
      <c r="N96"/>
      <c r="O96"/>
      <c r="P96"/>
      <c r="Q96">
        <v>0.0</v>
      </c>
      <c r="R96">
        <v>0.0</v>
      </c>
      <c r="S96">
        <v>0.0</v>
      </c>
      <c r="T96">
        <v>99.42</v>
      </c>
      <c r="U96"/>
      <c r="V96"/>
      <c r="W96"/>
      <c r="X96"/>
      <c r="Y96"/>
      <c r="Z96"/>
      <c r="AA96"/>
      <c r="AB96"/>
      <c r="AC96">
        <v>18</v>
      </c>
      <c r="AD96">
        <v>201111</v>
      </c>
    </row>
    <row r="97" spans="1:30">
      <c r="A97" t="s">
        <v>197</v>
      </c>
      <c r="B97" t="s">
        <v>193</v>
      </c>
      <c r="C97" t="s">
        <v>193</v>
      </c>
      <c r="D97" t="s">
        <v>41</v>
      </c>
      <c r="E97" t="s">
        <v>78</v>
      </c>
      <c r="F97"/>
      <c r="G97" t="str">
        <f>"00675784"</f>
        <v>00675784</v>
      </c>
      <c r="H97">
        <v>6</v>
      </c>
      <c r="I97" t="str">
        <f>"20557079441"</f>
        <v>20557079441</v>
      </c>
      <c r="J97" t="s">
        <v>79</v>
      </c>
      <c r="K97">
        <v>999.21</v>
      </c>
      <c r="L97">
        <v>179.86</v>
      </c>
      <c r="M97"/>
      <c r="N97"/>
      <c r="O97"/>
      <c r="P97"/>
      <c r="Q97">
        <v>0.0</v>
      </c>
      <c r="R97">
        <v>0.0</v>
      </c>
      <c r="S97">
        <v>0.0</v>
      </c>
      <c r="T97">
        <v>1179.07</v>
      </c>
      <c r="U97"/>
      <c r="V97"/>
      <c r="W97"/>
      <c r="X97"/>
      <c r="Y97"/>
      <c r="Z97"/>
      <c r="AA97"/>
      <c r="AB97"/>
      <c r="AC97">
        <v>18</v>
      </c>
      <c r="AD97">
        <v>201111</v>
      </c>
    </row>
    <row r="98" spans="1:30">
      <c r="A98" t="s">
        <v>198</v>
      </c>
      <c r="B98" t="s">
        <v>193</v>
      </c>
      <c r="C98" t="s">
        <v>193</v>
      </c>
      <c r="D98" t="s">
        <v>41</v>
      </c>
      <c r="E98" t="s">
        <v>81</v>
      </c>
      <c r="F98"/>
      <c r="G98" t="str">
        <f>"00454956"</f>
        <v>00454956</v>
      </c>
      <c r="H98">
        <v>6</v>
      </c>
      <c r="I98" t="str">
        <f>"20561201651"</f>
        <v>20561201651</v>
      </c>
      <c r="J98" t="s">
        <v>82</v>
      </c>
      <c r="K98">
        <v>0.0</v>
      </c>
      <c r="L98">
        <v>0.0</v>
      </c>
      <c r="M98"/>
      <c r="N98"/>
      <c r="O98"/>
      <c r="P98"/>
      <c r="Q98">
        <v>0.0</v>
      </c>
      <c r="R98">
        <v>0.0</v>
      </c>
      <c r="S98">
        <v>0.0</v>
      </c>
      <c r="T98">
        <v>0.0</v>
      </c>
      <c r="U98"/>
      <c r="V98"/>
      <c r="W98"/>
      <c r="X98"/>
      <c r="Y98"/>
      <c r="Z98"/>
      <c r="AA98"/>
      <c r="AB98"/>
      <c r="AC98">
        <v>18</v>
      </c>
      <c r="AD98">
        <v>201111</v>
      </c>
    </row>
    <row r="99" spans="1:30">
      <c r="A99" t="s">
        <v>199</v>
      </c>
      <c r="B99" t="s">
        <v>193</v>
      </c>
      <c r="C99" t="s">
        <v>193</v>
      </c>
      <c r="D99" t="s">
        <v>41</v>
      </c>
      <c r="E99" t="s">
        <v>81</v>
      </c>
      <c r="F99"/>
      <c r="G99" t="str">
        <f>"00454955"</f>
        <v>00454955</v>
      </c>
      <c r="H99">
        <v>6</v>
      </c>
      <c r="I99" t="str">
        <f>"20561201651"</f>
        <v>20561201651</v>
      </c>
      <c r="J99" t="s">
        <v>82</v>
      </c>
      <c r="K99">
        <v>284.7</v>
      </c>
      <c r="L99">
        <v>51.25</v>
      </c>
      <c r="M99"/>
      <c r="N99"/>
      <c r="O99"/>
      <c r="P99"/>
      <c r="Q99">
        <v>0.0</v>
      </c>
      <c r="R99">
        <v>0.0</v>
      </c>
      <c r="S99">
        <v>0.0</v>
      </c>
      <c r="T99">
        <v>335.95</v>
      </c>
      <c r="U99"/>
      <c r="V99"/>
      <c r="W99"/>
      <c r="X99"/>
      <c r="Y99"/>
      <c r="Z99"/>
      <c r="AA99"/>
      <c r="AB99"/>
      <c r="AC99">
        <v>18</v>
      </c>
      <c r="AD99">
        <v>201111</v>
      </c>
    </row>
    <row r="100" spans="1:30">
      <c r="A100" t="s">
        <v>200</v>
      </c>
      <c r="B100" t="s">
        <v>193</v>
      </c>
      <c r="C100" t="s">
        <v>193</v>
      </c>
      <c r="D100" t="s">
        <v>41</v>
      </c>
      <c r="E100" t="s">
        <v>81</v>
      </c>
      <c r="F100"/>
      <c r="G100" t="str">
        <f>"00454954"</f>
        <v>00454954</v>
      </c>
      <c r="H100">
        <v>6</v>
      </c>
      <c r="I100" t="str">
        <f>"20561201651"</f>
        <v>20561201651</v>
      </c>
      <c r="J100" t="s">
        <v>82</v>
      </c>
      <c r="K100">
        <v>409.47</v>
      </c>
      <c r="L100">
        <v>73.71</v>
      </c>
      <c r="M100"/>
      <c r="N100"/>
      <c r="O100"/>
      <c r="P100"/>
      <c r="Q100">
        <v>0.0</v>
      </c>
      <c r="R100">
        <v>0.0</v>
      </c>
      <c r="S100">
        <v>0.0</v>
      </c>
      <c r="T100">
        <v>483.18</v>
      </c>
      <c r="U100"/>
      <c r="V100"/>
      <c r="W100"/>
      <c r="X100"/>
      <c r="Y100"/>
      <c r="Z100"/>
      <c r="AA100"/>
      <c r="AB100"/>
      <c r="AC100">
        <v>18</v>
      </c>
      <c r="AD100">
        <v>201111</v>
      </c>
    </row>
    <row r="101" spans="1:30">
      <c r="A101" t="s">
        <v>201</v>
      </c>
      <c r="B101" t="s">
        <v>193</v>
      </c>
      <c r="C101" t="s">
        <v>193</v>
      </c>
      <c r="D101" t="s">
        <v>41</v>
      </c>
      <c r="E101" t="s">
        <v>202</v>
      </c>
      <c r="F101"/>
      <c r="G101" t="str">
        <f>"00099286"</f>
        <v>00099286</v>
      </c>
      <c r="H101">
        <v>6</v>
      </c>
      <c r="I101" t="str">
        <f>"20102892381"</f>
        <v>20102892381</v>
      </c>
      <c r="J101" t="s">
        <v>203</v>
      </c>
      <c r="K101">
        <v>788.5</v>
      </c>
      <c r="L101">
        <v>141.93</v>
      </c>
      <c r="M101"/>
      <c r="N101"/>
      <c r="O101"/>
      <c r="P101"/>
      <c r="Q101">
        <v>0.0</v>
      </c>
      <c r="R101">
        <v>0.0</v>
      </c>
      <c r="S101">
        <v>0.0</v>
      </c>
      <c r="T101">
        <v>930.43</v>
      </c>
      <c r="U101"/>
      <c r="V101"/>
      <c r="W101"/>
      <c r="X101"/>
      <c r="Y101"/>
      <c r="Z101"/>
      <c r="AA101"/>
      <c r="AB101"/>
      <c r="AC101">
        <v>18</v>
      </c>
      <c r="AD101">
        <v>201111</v>
      </c>
    </row>
    <row r="102" spans="1:30">
      <c r="A102" t="s">
        <v>204</v>
      </c>
      <c r="B102" t="s">
        <v>193</v>
      </c>
      <c r="C102" t="s">
        <v>193</v>
      </c>
      <c r="D102" t="s">
        <v>41</v>
      </c>
      <c r="E102" t="s">
        <v>202</v>
      </c>
      <c r="F102"/>
      <c r="G102" t="str">
        <f>"00099288"</f>
        <v>00099288</v>
      </c>
      <c r="H102">
        <v>6</v>
      </c>
      <c r="I102" t="str">
        <f>"20102892381"</f>
        <v>20102892381</v>
      </c>
      <c r="J102" t="s">
        <v>203</v>
      </c>
      <c r="K102">
        <v>708.46</v>
      </c>
      <c r="L102">
        <v>127.52</v>
      </c>
      <c r="M102"/>
      <c r="N102"/>
      <c r="O102"/>
      <c r="P102"/>
      <c r="Q102">
        <v>0.0</v>
      </c>
      <c r="R102">
        <v>0.0</v>
      </c>
      <c r="S102">
        <v>0.0</v>
      </c>
      <c r="T102">
        <v>835.98</v>
      </c>
      <c r="U102"/>
      <c r="V102"/>
      <c r="W102"/>
      <c r="X102"/>
      <c r="Y102"/>
      <c r="Z102"/>
      <c r="AA102"/>
      <c r="AB102"/>
      <c r="AC102">
        <v>18</v>
      </c>
      <c r="AD102">
        <v>201111</v>
      </c>
    </row>
    <row r="103" spans="1:30">
      <c r="A103" t="s">
        <v>205</v>
      </c>
      <c r="B103" t="s">
        <v>193</v>
      </c>
      <c r="C103" t="s">
        <v>193</v>
      </c>
      <c r="D103" t="s">
        <v>41</v>
      </c>
      <c r="E103" t="s">
        <v>202</v>
      </c>
      <c r="F103"/>
      <c r="G103" t="str">
        <f>"00099287"</f>
        <v>00099287</v>
      </c>
      <c r="H103">
        <v>6</v>
      </c>
      <c r="I103" t="str">
        <f>"20102892381"</f>
        <v>20102892381</v>
      </c>
      <c r="J103" t="s">
        <v>203</v>
      </c>
      <c r="K103">
        <v>735.26</v>
      </c>
      <c r="L103">
        <v>132.35</v>
      </c>
      <c r="M103"/>
      <c r="N103"/>
      <c r="O103"/>
      <c r="P103"/>
      <c r="Q103">
        <v>0.0</v>
      </c>
      <c r="R103">
        <v>0.0</v>
      </c>
      <c r="S103">
        <v>0.0</v>
      </c>
      <c r="T103">
        <v>867.61</v>
      </c>
      <c r="U103"/>
      <c r="V103"/>
      <c r="W103"/>
      <c r="X103"/>
      <c r="Y103"/>
      <c r="Z103"/>
      <c r="AA103"/>
      <c r="AB103"/>
      <c r="AC103">
        <v>18</v>
      </c>
      <c r="AD103">
        <v>201111</v>
      </c>
    </row>
    <row r="104" spans="1:30">
      <c r="A104" t="s">
        <v>206</v>
      </c>
      <c r="B104" t="s">
        <v>193</v>
      </c>
      <c r="C104" t="s">
        <v>193</v>
      </c>
      <c r="D104" t="s">
        <v>41</v>
      </c>
      <c r="E104" t="s">
        <v>54</v>
      </c>
      <c r="F104"/>
      <c r="G104" t="str">
        <f>"00002278"</f>
        <v>00002278</v>
      </c>
      <c r="H104">
        <v>6</v>
      </c>
      <c r="I104" t="str">
        <f>"20602740278"</f>
        <v>20602740278</v>
      </c>
      <c r="J104" t="s">
        <v>207</v>
      </c>
      <c r="K104">
        <v>0.0</v>
      </c>
      <c r="L104">
        <v>0.0</v>
      </c>
      <c r="M104"/>
      <c r="N104"/>
      <c r="O104"/>
      <c r="P104"/>
      <c r="Q104">
        <v>565.0</v>
      </c>
      <c r="R104">
        <v>0.0</v>
      </c>
      <c r="S104">
        <v>0.0</v>
      </c>
      <c r="T104">
        <v>565.0</v>
      </c>
      <c r="U104"/>
      <c r="V104"/>
      <c r="W104"/>
      <c r="X104"/>
      <c r="Y104"/>
      <c r="Z104"/>
      <c r="AA104"/>
      <c r="AB104"/>
      <c r="AC104">
        <v>18</v>
      </c>
      <c r="AD104">
        <v>201111</v>
      </c>
    </row>
    <row r="105" spans="1:30">
      <c r="A105" t="s">
        <v>208</v>
      </c>
      <c r="B105" t="s">
        <v>193</v>
      </c>
      <c r="C105" t="s">
        <v>193</v>
      </c>
      <c r="D105" t="s">
        <v>41</v>
      </c>
      <c r="E105" t="s">
        <v>75</v>
      </c>
      <c r="F105"/>
      <c r="G105" t="str">
        <f>"124453"</f>
        <v>124453</v>
      </c>
      <c r="H105">
        <v>6</v>
      </c>
      <c r="I105" t="str">
        <f>"20132373958"</f>
        <v>20132373958</v>
      </c>
      <c r="J105" t="s">
        <v>43</v>
      </c>
      <c r="K105">
        <v>512.07</v>
      </c>
      <c r="L105">
        <v>92.17</v>
      </c>
      <c r="M105"/>
      <c r="N105"/>
      <c r="O105"/>
      <c r="P105"/>
      <c r="Q105">
        <v>0.0</v>
      </c>
      <c r="R105">
        <v>0.0</v>
      </c>
      <c r="S105">
        <v>0.0</v>
      </c>
      <c r="T105">
        <v>604.25</v>
      </c>
      <c r="U105"/>
      <c r="V105"/>
      <c r="W105"/>
      <c r="X105"/>
      <c r="Y105"/>
      <c r="Z105"/>
      <c r="AA105"/>
      <c r="AB105"/>
      <c r="AC105">
        <v>18</v>
      </c>
      <c r="AD105">
        <v>201111</v>
      </c>
    </row>
    <row r="106" spans="1:30">
      <c r="A106" t="s">
        <v>209</v>
      </c>
      <c r="B106" t="s">
        <v>210</v>
      </c>
      <c r="C106" t="s">
        <v>210</v>
      </c>
      <c r="D106" t="s">
        <v>41</v>
      </c>
      <c r="E106" t="s">
        <v>46</v>
      </c>
      <c r="F106"/>
      <c r="G106" t="str">
        <f>"0253536"</f>
        <v>0253536</v>
      </c>
      <c r="H106">
        <v>6</v>
      </c>
      <c r="I106" t="str">
        <f>"20271522950"</f>
        <v>20271522950</v>
      </c>
      <c r="J106" t="s">
        <v>47</v>
      </c>
      <c r="K106">
        <v>586.67</v>
      </c>
      <c r="L106">
        <v>105.6</v>
      </c>
      <c r="M106"/>
      <c r="N106"/>
      <c r="O106"/>
      <c r="P106"/>
      <c r="Q106">
        <v>0.0</v>
      </c>
      <c r="R106">
        <v>0.0</v>
      </c>
      <c r="S106">
        <v>0.0</v>
      </c>
      <c r="T106">
        <v>692.27</v>
      </c>
      <c r="U106"/>
      <c r="V106"/>
      <c r="W106"/>
      <c r="X106"/>
      <c r="Y106"/>
      <c r="Z106"/>
      <c r="AA106"/>
      <c r="AB106"/>
      <c r="AC106">
        <v>18</v>
      </c>
      <c r="AD106">
        <v>201111</v>
      </c>
    </row>
    <row r="107" spans="1:30">
      <c r="A107" t="s">
        <v>211</v>
      </c>
      <c r="B107" t="s">
        <v>210</v>
      </c>
      <c r="C107" t="s">
        <v>210</v>
      </c>
      <c r="D107" t="s">
        <v>41</v>
      </c>
      <c r="E107" t="s">
        <v>107</v>
      </c>
      <c r="F107"/>
      <c r="G107" t="str">
        <f>"00654802"</f>
        <v>00654802</v>
      </c>
      <c r="H107">
        <v>6</v>
      </c>
      <c r="I107" t="str">
        <f>"20504208843"</f>
        <v>20504208843</v>
      </c>
      <c r="J107" t="s">
        <v>108</v>
      </c>
      <c r="K107">
        <v>115.4</v>
      </c>
      <c r="L107">
        <v>20.77</v>
      </c>
      <c r="M107"/>
      <c r="N107"/>
      <c r="O107"/>
      <c r="P107"/>
      <c r="Q107">
        <v>0.0</v>
      </c>
      <c r="R107">
        <v>0.0</v>
      </c>
      <c r="S107">
        <v>0.0</v>
      </c>
      <c r="T107">
        <v>136.17</v>
      </c>
      <c r="U107"/>
      <c r="V107"/>
      <c r="W107"/>
      <c r="X107"/>
      <c r="Y107"/>
      <c r="Z107"/>
      <c r="AA107"/>
      <c r="AB107"/>
      <c r="AC107">
        <v>18</v>
      </c>
      <c r="AD107">
        <v>201111</v>
      </c>
    </row>
    <row r="108" spans="1:30">
      <c r="A108" t="s">
        <v>212</v>
      </c>
      <c r="B108" t="s">
        <v>210</v>
      </c>
      <c r="C108" t="s">
        <v>210</v>
      </c>
      <c r="D108" t="s">
        <v>41</v>
      </c>
      <c r="E108" t="s">
        <v>81</v>
      </c>
      <c r="F108"/>
      <c r="G108" t="str">
        <f>"00454957"</f>
        <v>00454957</v>
      </c>
      <c r="H108">
        <v>6</v>
      </c>
      <c r="I108" t="str">
        <f>"20561201651"</f>
        <v>20561201651</v>
      </c>
      <c r="J108" t="s">
        <v>82</v>
      </c>
      <c r="K108">
        <v>52.34</v>
      </c>
      <c r="L108">
        <v>9.42</v>
      </c>
      <c r="M108"/>
      <c r="N108"/>
      <c r="O108"/>
      <c r="P108"/>
      <c r="Q108">
        <v>0.0</v>
      </c>
      <c r="R108">
        <v>0.0</v>
      </c>
      <c r="S108">
        <v>0.0</v>
      </c>
      <c r="T108">
        <v>61.76</v>
      </c>
      <c r="U108"/>
      <c r="V108"/>
      <c r="W108"/>
      <c r="X108"/>
      <c r="Y108"/>
      <c r="Z108"/>
      <c r="AA108"/>
      <c r="AB108"/>
      <c r="AC108">
        <v>18</v>
      </c>
      <c r="AD108">
        <v>201111</v>
      </c>
    </row>
    <row r="109" spans="1:30">
      <c r="A109" t="s">
        <v>213</v>
      </c>
      <c r="B109" t="s">
        <v>210</v>
      </c>
      <c r="C109" t="s">
        <v>210</v>
      </c>
      <c r="D109" t="s">
        <v>41</v>
      </c>
      <c r="E109" t="s">
        <v>81</v>
      </c>
      <c r="F109"/>
      <c r="G109" t="str">
        <f>"00454953"</f>
        <v>00454953</v>
      </c>
      <c r="H109">
        <v>6</v>
      </c>
      <c r="I109" t="str">
        <f>"20561201651"</f>
        <v>20561201651</v>
      </c>
      <c r="J109" t="s">
        <v>82</v>
      </c>
      <c r="K109">
        <v>1024.97</v>
      </c>
      <c r="L109">
        <v>184.49</v>
      </c>
      <c r="M109"/>
      <c r="N109"/>
      <c r="O109"/>
      <c r="P109"/>
      <c r="Q109">
        <v>0.0</v>
      </c>
      <c r="R109">
        <v>0.0</v>
      </c>
      <c r="S109">
        <v>0.0</v>
      </c>
      <c r="T109">
        <v>1209.46</v>
      </c>
      <c r="U109"/>
      <c r="V109"/>
      <c r="W109"/>
      <c r="X109"/>
      <c r="Y109"/>
      <c r="Z109"/>
      <c r="AA109"/>
      <c r="AB109"/>
      <c r="AC109">
        <v>18</v>
      </c>
      <c r="AD109">
        <v>201111</v>
      </c>
    </row>
    <row r="110" spans="1:30">
      <c r="A110" t="s">
        <v>214</v>
      </c>
      <c r="B110" t="s">
        <v>215</v>
      </c>
      <c r="C110" t="s">
        <v>215</v>
      </c>
      <c r="D110" t="s">
        <v>41</v>
      </c>
      <c r="E110" t="s">
        <v>54</v>
      </c>
      <c r="F110"/>
      <c r="G110" t="str">
        <f>"151718"</f>
        <v>151718</v>
      </c>
      <c r="H110">
        <v>6</v>
      </c>
      <c r="I110" t="str">
        <f>"20133550292"</f>
        <v>20133550292</v>
      </c>
      <c r="J110" t="s">
        <v>216</v>
      </c>
      <c r="K110">
        <v>83.67</v>
      </c>
      <c r="L110">
        <v>15.06</v>
      </c>
      <c r="M110"/>
      <c r="N110"/>
      <c r="O110"/>
      <c r="P110"/>
      <c r="Q110">
        <v>0.0</v>
      </c>
      <c r="R110">
        <v>0.0</v>
      </c>
      <c r="S110">
        <v>0.0</v>
      </c>
      <c r="T110">
        <v>98.73</v>
      </c>
      <c r="U110"/>
      <c r="V110"/>
      <c r="W110"/>
      <c r="X110"/>
      <c r="Y110"/>
      <c r="Z110"/>
      <c r="AA110"/>
      <c r="AB110"/>
      <c r="AC110">
        <v>18</v>
      </c>
      <c r="AD110">
        <v>201111</v>
      </c>
    </row>
    <row r="111" spans="1:30">
      <c r="A111" t="s">
        <v>217</v>
      </c>
      <c r="B111" t="s">
        <v>215</v>
      </c>
      <c r="C111" t="s">
        <v>215</v>
      </c>
      <c r="D111" t="s">
        <v>41</v>
      </c>
      <c r="E111" t="s">
        <v>72</v>
      </c>
      <c r="F111"/>
      <c r="G111" t="str">
        <f>"00012342"</f>
        <v>00012342</v>
      </c>
      <c r="H111">
        <v>6</v>
      </c>
      <c r="I111" t="str">
        <f>"20348735692"</f>
        <v>20348735692</v>
      </c>
      <c r="J111" t="s">
        <v>73</v>
      </c>
      <c r="K111">
        <v>294.52</v>
      </c>
      <c r="L111">
        <v>53.01</v>
      </c>
      <c r="M111"/>
      <c r="N111"/>
      <c r="O111"/>
      <c r="P111"/>
      <c r="Q111">
        <v>0.0</v>
      </c>
      <c r="R111">
        <v>0.0</v>
      </c>
      <c r="S111">
        <v>0.0</v>
      </c>
      <c r="T111">
        <v>347.53</v>
      </c>
      <c r="U111"/>
      <c r="V111"/>
      <c r="W111"/>
      <c r="X111"/>
      <c r="Y111"/>
      <c r="Z111"/>
      <c r="AA111"/>
      <c r="AB111"/>
      <c r="AC111">
        <v>18</v>
      </c>
      <c r="AD111">
        <v>201111</v>
      </c>
    </row>
    <row r="112" spans="1:30">
      <c r="A112" t="s">
        <v>218</v>
      </c>
      <c r="B112" t="s">
        <v>215</v>
      </c>
      <c r="C112" t="s">
        <v>215</v>
      </c>
      <c r="D112" t="s">
        <v>129</v>
      </c>
      <c r="E112" t="s">
        <v>160</v>
      </c>
      <c r="F112"/>
      <c r="G112" t="str">
        <f>"001036"</f>
        <v>001036</v>
      </c>
      <c r="H112">
        <v>6</v>
      </c>
      <c r="I112" t="str">
        <f>"20602751202"</f>
        <v>20602751202</v>
      </c>
      <c r="J112" t="s">
        <v>131</v>
      </c>
      <c r="K112">
        <v>78.81</v>
      </c>
      <c r="L112">
        <v>14.19</v>
      </c>
      <c r="M112"/>
      <c r="N112"/>
      <c r="O112"/>
      <c r="P112"/>
      <c r="Q112">
        <v>0.0</v>
      </c>
      <c r="R112">
        <v>0.0</v>
      </c>
      <c r="S112">
        <v>0.0</v>
      </c>
      <c r="T112">
        <v>93.0</v>
      </c>
      <c r="U112"/>
      <c r="V112"/>
      <c r="W112"/>
      <c r="X112"/>
      <c r="Y112"/>
      <c r="Z112"/>
      <c r="AA112"/>
      <c r="AB112"/>
      <c r="AC112">
        <v>18</v>
      </c>
      <c r="AD112">
        <v>201111</v>
      </c>
    </row>
    <row r="113" spans="1:30">
      <c r="A113" t="s">
        <v>219</v>
      </c>
      <c r="B113" t="s">
        <v>215</v>
      </c>
      <c r="C113" t="s">
        <v>215</v>
      </c>
      <c r="D113" t="s">
        <v>41</v>
      </c>
      <c r="E113" t="s">
        <v>220</v>
      </c>
      <c r="F113"/>
      <c r="G113" t="str">
        <f>"00035423"</f>
        <v>00035423</v>
      </c>
      <c r="H113">
        <v>6</v>
      </c>
      <c r="I113" t="str">
        <f>"20100113610"</f>
        <v>20100113610</v>
      </c>
      <c r="J113" t="s">
        <v>154</v>
      </c>
      <c r="K113">
        <v>731.59</v>
      </c>
      <c r="L113">
        <v>131.69</v>
      </c>
      <c r="M113"/>
      <c r="N113"/>
      <c r="O113"/>
      <c r="P113"/>
      <c r="Q113">
        <v>0.0</v>
      </c>
      <c r="R113">
        <v>0.0</v>
      </c>
      <c r="S113">
        <v>0.0</v>
      </c>
      <c r="T113">
        <v>863.28</v>
      </c>
      <c r="U113"/>
      <c r="V113"/>
      <c r="W113"/>
      <c r="X113"/>
      <c r="Y113"/>
      <c r="Z113"/>
      <c r="AA113"/>
      <c r="AB113"/>
      <c r="AC113">
        <v>18</v>
      </c>
      <c r="AD113">
        <v>201111</v>
      </c>
    </row>
    <row r="114" spans="1:30">
      <c r="A114" t="s">
        <v>221</v>
      </c>
      <c r="B114" t="s">
        <v>215</v>
      </c>
      <c r="C114" t="s">
        <v>215</v>
      </c>
      <c r="D114" t="s">
        <v>41</v>
      </c>
      <c r="E114" t="s">
        <v>56</v>
      </c>
      <c r="F114"/>
      <c r="G114" t="str">
        <f>"195"</f>
        <v>195</v>
      </c>
      <c r="H114">
        <v>6</v>
      </c>
      <c r="I114" t="str">
        <f>"20480342411"</f>
        <v>20480342411</v>
      </c>
      <c r="J114" t="s">
        <v>60</v>
      </c>
      <c r="K114">
        <v>0.0</v>
      </c>
      <c r="L114">
        <v>0.0</v>
      </c>
      <c r="M114"/>
      <c r="N114"/>
      <c r="O114"/>
      <c r="P114"/>
      <c r="Q114">
        <v>221.39</v>
      </c>
      <c r="R114">
        <v>0.0</v>
      </c>
      <c r="S114">
        <v>0.0</v>
      </c>
      <c r="T114">
        <v>221.39</v>
      </c>
      <c r="U114"/>
      <c r="V114"/>
      <c r="W114"/>
      <c r="X114"/>
      <c r="Y114"/>
      <c r="Z114"/>
      <c r="AA114"/>
      <c r="AB114"/>
      <c r="AC114">
        <v>18</v>
      </c>
      <c r="AD114">
        <v>201111</v>
      </c>
    </row>
    <row r="115" spans="1:30">
      <c r="A115" t="s">
        <v>222</v>
      </c>
      <c r="B115" t="s">
        <v>215</v>
      </c>
      <c r="C115" t="s">
        <v>215</v>
      </c>
      <c r="D115" t="s">
        <v>41</v>
      </c>
      <c r="E115" t="s">
        <v>56</v>
      </c>
      <c r="F115"/>
      <c r="G115" t="str">
        <f>"197"</f>
        <v>197</v>
      </c>
      <c r="H115">
        <v>6</v>
      </c>
      <c r="I115" t="str">
        <f>"20480342411"</f>
        <v>20480342411</v>
      </c>
      <c r="J115" t="s">
        <v>60</v>
      </c>
      <c r="K115">
        <v>0.0</v>
      </c>
      <c r="L115">
        <v>0.0</v>
      </c>
      <c r="M115"/>
      <c r="N115"/>
      <c r="O115"/>
      <c r="P115"/>
      <c r="Q115">
        <v>110.0</v>
      </c>
      <c r="R115">
        <v>0.0</v>
      </c>
      <c r="S115">
        <v>0.0</v>
      </c>
      <c r="T115">
        <v>110.0</v>
      </c>
      <c r="U115"/>
      <c r="V115"/>
      <c r="W115"/>
      <c r="X115"/>
      <c r="Y115"/>
      <c r="Z115"/>
      <c r="AA115"/>
      <c r="AB115"/>
      <c r="AC115">
        <v>18</v>
      </c>
      <c r="AD115">
        <v>201111</v>
      </c>
    </row>
    <row r="116" spans="1:30">
      <c r="A116" t="s">
        <v>223</v>
      </c>
      <c r="B116" t="s">
        <v>215</v>
      </c>
      <c r="C116" t="s">
        <v>215</v>
      </c>
      <c r="D116" t="s">
        <v>41</v>
      </c>
      <c r="E116" t="s">
        <v>56</v>
      </c>
      <c r="F116"/>
      <c r="G116" t="str">
        <f>"34"</f>
        <v>34</v>
      </c>
      <c r="H116">
        <v>6</v>
      </c>
      <c r="I116" t="str">
        <f>"20545083281"</f>
        <v>20545083281</v>
      </c>
      <c r="J116" t="s">
        <v>224</v>
      </c>
      <c r="K116">
        <v>1310.4</v>
      </c>
      <c r="L116">
        <v>235.87</v>
      </c>
      <c r="M116"/>
      <c r="N116"/>
      <c r="O116"/>
      <c r="P116"/>
      <c r="Q116">
        <v>0.0</v>
      </c>
      <c r="R116">
        <v>0.0</v>
      </c>
      <c r="S116">
        <v>0.0</v>
      </c>
      <c r="T116">
        <v>1546.27</v>
      </c>
      <c r="U116"/>
      <c r="V116"/>
      <c r="W116"/>
      <c r="X116"/>
      <c r="Y116"/>
      <c r="Z116"/>
      <c r="AA116"/>
      <c r="AB116"/>
      <c r="AC116">
        <v>18</v>
      </c>
      <c r="AD116">
        <v>201111</v>
      </c>
    </row>
    <row r="117" spans="1:30">
      <c r="A117" t="s">
        <v>225</v>
      </c>
      <c r="B117" t="s">
        <v>215</v>
      </c>
      <c r="C117" t="s">
        <v>215</v>
      </c>
      <c r="D117" t="s">
        <v>41</v>
      </c>
      <c r="E117" t="s">
        <v>56</v>
      </c>
      <c r="F117"/>
      <c r="G117" t="str">
        <f>"5"</f>
        <v>5</v>
      </c>
      <c r="H117">
        <v>6</v>
      </c>
      <c r="I117" t="str">
        <f>"10733815367"</f>
        <v>10733815367</v>
      </c>
      <c r="J117" t="s">
        <v>104</v>
      </c>
      <c r="K117">
        <v>348.35</v>
      </c>
      <c r="L117">
        <v>62.7</v>
      </c>
      <c r="M117"/>
      <c r="N117"/>
      <c r="O117"/>
      <c r="P117"/>
      <c r="Q117">
        <v>0.0</v>
      </c>
      <c r="R117">
        <v>0.0</v>
      </c>
      <c r="S117">
        <v>0.0</v>
      </c>
      <c r="T117">
        <v>411.05</v>
      </c>
      <c r="U117"/>
      <c r="V117"/>
      <c r="W117"/>
      <c r="X117"/>
      <c r="Y117"/>
      <c r="Z117"/>
      <c r="AA117"/>
      <c r="AB117"/>
      <c r="AC117">
        <v>18</v>
      </c>
      <c r="AD117">
        <v>201111</v>
      </c>
    </row>
    <row r="118" spans="1:30">
      <c r="A118" t="s">
        <v>226</v>
      </c>
      <c r="B118" t="s">
        <v>215</v>
      </c>
      <c r="C118" t="s">
        <v>215</v>
      </c>
      <c r="D118" t="s">
        <v>41</v>
      </c>
      <c r="E118" t="s">
        <v>62</v>
      </c>
      <c r="F118"/>
      <c r="G118" t="str">
        <f>"00103704"</f>
        <v>00103704</v>
      </c>
      <c r="H118">
        <v>6</v>
      </c>
      <c r="I118" t="str">
        <f>"20480719299"</f>
        <v>20480719299</v>
      </c>
      <c r="J118" t="s">
        <v>162</v>
      </c>
      <c r="K118">
        <v>810.03</v>
      </c>
      <c r="L118">
        <v>145.8</v>
      </c>
      <c r="M118"/>
      <c r="N118"/>
      <c r="O118"/>
      <c r="P118"/>
      <c r="Q118">
        <v>0.0</v>
      </c>
      <c r="R118">
        <v>0.0</v>
      </c>
      <c r="S118">
        <v>0.0</v>
      </c>
      <c r="T118">
        <v>955.83</v>
      </c>
      <c r="U118"/>
      <c r="V118"/>
      <c r="W118"/>
      <c r="X118"/>
      <c r="Y118"/>
      <c r="Z118"/>
      <c r="AA118"/>
      <c r="AB118"/>
      <c r="AC118">
        <v>18</v>
      </c>
      <c r="AD118">
        <v>201111</v>
      </c>
    </row>
    <row r="119" spans="1:30">
      <c r="A119" t="s">
        <v>227</v>
      </c>
      <c r="B119" t="s">
        <v>215</v>
      </c>
      <c r="C119" t="s">
        <v>215</v>
      </c>
      <c r="D119" t="s">
        <v>41</v>
      </c>
      <c r="E119" t="s">
        <v>62</v>
      </c>
      <c r="F119"/>
      <c r="G119" t="str">
        <f>"00103703"</f>
        <v>00103703</v>
      </c>
      <c r="H119">
        <v>6</v>
      </c>
      <c r="I119" t="str">
        <f>"20480719299"</f>
        <v>20480719299</v>
      </c>
      <c r="J119" t="s">
        <v>162</v>
      </c>
      <c r="K119">
        <v>377.21</v>
      </c>
      <c r="L119">
        <v>67.9</v>
      </c>
      <c r="M119"/>
      <c r="N119"/>
      <c r="O119"/>
      <c r="P119"/>
      <c r="Q119">
        <v>0.0</v>
      </c>
      <c r="R119">
        <v>0.0</v>
      </c>
      <c r="S119">
        <v>0.0</v>
      </c>
      <c r="T119">
        <v>445.11</v>
      </c>
      <c r="U119"/>
      <c r="V119"/>
      <c r="W119"/>
      <c r="X119"/>
      <c r="Y119"/>
      <c r="Z119"/>
      <c r="AA119"/>
      <c r="AB119"/>
      <c r="AC119">
        <v>18</v>
      </c>
      <c r="AD119">
        <v>201111</v>
      </c>
    </row>
    <row r="120" spans="1:30">
      <c r="A120" t="s">
        <v>228</v>
      </c>
      <c r="B120" t="s">
        <v>229</v>
      </c>
      <c r="C120" t="s">
        <v>229</v>
      </c>
      <c r="D120" t="s">
        <v>41</v>
      </c>
      <c r="E120" t="s">
        <v>56</v>
      </c>
      <c r="F120"/>
      <c r="G120" t="str">
        <f>"196"</f>
        <v>196</v>
      </c>
      <c r="H120">
        <v>6</v>
      </c>
      <c r="I120" t="str">
        <f>"20480342411"</f>
        <v>20480342411</v>
      </c>
      <c r="J120" t="s">
        <v>60</v>
      </c>
      <c r="K120">
        <v>0.0</v>
      </c>
      <c r="L120">
        <v>0.0</v>
      </c>
      <c r="M120"/>
      <c r="N120"/>
      <c r="O120"/>
      <c r="P120"/>
      <c r="Q120">
        <v>591.99</v>
      </c>
      <c r="R120">
        <v>0.0</v>
      </c>
      <c r="S120">
        <v>0.0</v>
      </c>
      <c r="T120">
        <v>591.99</v>
      </c>
      <c r="U120"/>
      <c r="V120"/>
      <c r="W120"/>
      <c r="X120"/>
      <c r="Y120"/>
      <c r="Z120"/>
      <c r="AA120"/>
      <c r="AB120"/>
      <c r="AC120">
        <v>18</v>
      </c>
      <c r="AD120">
        <v>201111</v>
      </c>
    </row>
    <row r="121" spans="1:30">
      <c r="A121" t="s">
        <v>230</v>
      </c>
      <c r="B121" t="s">
        <v>229</v>
      </c>
      <c r="C121" t="s">
        <v>229</v>
      </c>
      <c r="D121" t="s">
        <v>41</v>
      </c>
      <c r="E121" t="s">
        <v>54</v>
      </c>
      <c r="F121"/>
      <c r="G121" t="str">
        <f>"00000039"</f>
        <v>00000039</v>
      </c>
      <c r="H121">
        <v>6</v>
      </c>
      <c r="I121" t="str">
        <f>"20480409346"</f>
        <v>20480409346</v>
      </c>
      <c r="J121" t="s">
        <v>231</v>
      </c>
      <c r="K121">
        <v>0.0</v>
      </c>
      <c r="L121">
        <v>0.0</v>
      </c>
      <c r="M121"/>
      <c r="N121"/>
      <c r="O121"/>
      <c r="P121"/>
      <c r="Q121">
        <v>809.98</v>
      </c>
      <c r="R121">
        <v>0.0</v>
      </c>
      <c r="S121">
        <v>0.0</v>
      </c>
      <c r="T121">
        <v>809.98</v>
      </c>
      <c r="U121"/>
      <c r="V121"/>
      <c r="W121"/>
      <c r="X121"/>
      <c r="Y121"/>
      <c r="Z121"/>
      <c r="AA121"/>
      <c r="AB121"/>
      <c r="AC121">
        <v>18</v>
      </c>
      <c r="AD121">
        <v>201111</v>
      </c>
    </row>
    <row r="122" spans="1:30">
      <c r="A122" t="s">
        <v>232</v>
      </c>
      <c r="B122" t="s">
        <v>229</v>
      </c>
      <c r="C122" t="s">
        <v>229</v>
      </c>
      <c r="D122" t="s">
        <v>41</v>
      </c>
      <c r="E122" t="s">
        <v>98</v>
      </c>
      <c r="F122"/>
      <c r="G122" t="str">
        <f>"000125618"</f>
        <v>000125618</v>
      </c>
      <c r="H122">
        <v>6</v>
      </c>
      <c r="I122" t="str">
        <f>"10164058706"</f>
        <v>10164058706</v>
      </c>
      <c r="J122" t="s">
        <v>99</v>
      </c>
      <c r="K122">
        <v>376.42</v>
      </c>
      <c r="L122">
        <v>67.76</v>
      </c>
      <c r="M122"/>
      <c r="N122"/>
      <c r="O122"/>
      <c r="P122"/>
      <c r="Q122">
        <v>0.0</v>
      </c>
      <c r="R122">
        <v>0.0</v>
      </c>
      <c r="S122">
        <v>0.0</v>
      </c>
      <c r="T122">
        <v>444.18</v>
      </c>
      <c r="U122"/>
      <c r="V122"/>
      <c r="W122"/>
      <c r="X122"/>
      <c r="Y122"/>
      <c r="Z122"/>
      <c r="AA122"/>
      <c r="AB122"/>
      <c r="AC122">
        <v>18</v>
      </c>
      <c r="AD122">
        <v>201111</v>
      </c>
    </row>
    <row r="123" spans="1:30">
      <c r="A123" t="s">
        <v>233</v>
      </c>
      <c r="B123" t="s">
        <v>229</v>
      </c>
      <c r="C123" t="s">
        <v>229</v>
      </c>
      <c r="D123" t="s">
        <v>41</v>
      </c>
      <c r="E123" t="s">
        <v>98</v>
      </c>
      <c r="F123"/>
      <c r="G123" t="str">
        <f>"000125617"</f>
        <v>000125617</v>
      </c>
      <c r="H123">
        <v>6</v>
      </c>
      <c r="I123" t="str">
        <f>"10164058706"</f>
        <v>10164058706</v>
      </c>
      <c r="J123" t="s">
        <v>99</v>
      </c>
      <c r="K123">
        <v>223.12</v>
      </c>
      <c r="L123">
        <v>40.16</v>
      </c>
      <c r="M123"/>
      <c r="N123"/>
      <c r="O123"/>
      <c r="P123"/>
      <c r="Q123">
        <v>0.0</v>
      </c>
      <c r="R123">
        <v>0.0</v>
      </c>
      <c r="S123">
        <v>0.0</v>
      </c>
      <c r="T123">
        <v>263.28</v>
      </c>
      <c r="U123"/>
      <c r="V123"/>
      <c r="W123"/>
      <c r="X123"/>
      <c r="Y123"/>
      <c r="Z123"/>
      <c r="AA123"/>
      <c r="AB123"/>
      <c r="AC123">
        <v>18</v>
      </c>
      <c r="AD123">
        <v>201111</v>
      </c>
    </row>
    <row r="124" spans="1:30">
      <c r="A124" t="s">
        <v>234</v>
      </c>
      <c r="B124" t="s">
        <v>229</v>
      </c>
      <c r="C124" t="s">
        <v>229</v>
      </c>
      <c r="D124" t="s">
        <v>41</v>
      </c>
      <c r="E124" t="s">
        <v>235</v>
      </c>
      <c r="F124"/>
      <c r="G124" t="str">
        <f>"000028204"</f>
        <v>000028204</v>
      </c>
      <c r="H124">
        <v>6</v>
      </c>
      <c r="I124" t="str">
        <f>"20103129061"</f>
        <v>20103129061</v>
      </c>
      <c r="J124" t="s">
        <v>236</v>
      </c>
      <c r="K124">
        <v>50.64</v>
      </c>
      <c r="L124">
        <v>9.12</v>
      </c>
      <c r="M124"/>
      <c r="N124"/>
      <c r="O124"/>
      <c r="P124"/>
      <c r="Q124">
        <v>0.0</v>
      </c>
      <c r="R124">
        <v>0.0</v>
      </c>
      <c r="S124">
        <v>0.0</v>
      </c>
      <c r="T124">
        <v>59.75</v>
      </c>
      <c r="U124"/>
      <c r="V124"/>
      <c r="W124"/>
      <c r="X124"/>
      <c r="Y124"/>
      <c r="Z124"/>
      <c r="AA124"/>
      <c r="AB124"/>
      <c r="AC124">
        <v>18</v>
      </c>
      <c r="AD124">
        <v>201111</v>
      </c>
    </row>
    <row r="125" spans="1:30">
      <c r="A125" t="s">
        <v>237</v>
      </c>
      <c r="B125" t="s">
        <v>229</v>
      </c>
      <c r="C125" t="s">
        <v>229</v>
      </c>
      <c r="D125" t="s">
        <v>41</v>
      </c>
      <c r="E125" t="s">
        <v>235</v>
      </c>
      <c r="F125"/>
      <c r="G125" t="str">
        <f>"000028205"</f>
        <v>000028205</v>
      </c>
      <c r="H125">
        <v>6</v>
      </c>
      <c r="I125" t="str">
        <f>"20103129061"</f>
        <v>20103129061</v>
      </c>
      <c r="J125" t="s">
        <v>236</v>
      </c>
      <c r="K125">
        <v>44.49</v>
      </c>
      <c r="L125">
        <v>8.01</v>
      </c>
      <c r="M125"/>
      <c r="N125"/>
      <c r="O125"/>
      <c r="P125"/>
      <c r="Q125">
        <v>0.0</v>
      </c>
      <c r="R125">
        <v>0.0</v>
      </c>
      <c r="S125">
        <v>0.0</v>
      </c>
      <c r="T125">
        <v>52.5</v>
      </c>
      <c r="U125"/>
      <c r="V125"/>
      <c r="W125"/>
      <c r="X125"/>
      <c r="Y125"/>
      <c r="Z125"/>
      <c r="AA125"/>
      <c r="AB125"/>
      <c r="AC125">
        <v>18</v>
      </c>
      <c r="AD125">
        <v>201111</v>
      </c>
    </row>
    <row r="126" spans="1:30">
      <c r="A126" t="s">
        <v>238</v>
      </c>
      <c r="B126" t="s">
        <v>239</v>
      </c>
      <c r="C126" t="s">
        <v>239</v>
      </c>
      <c r="D126" t="s">
        <v>41</v>
      </c>
      <c r="E126" t="s">
        <v>54</v>
      </c>
      <c r="F126"/>
      <c r="G126" t="str">
        <f>"00446491"</f>
        <v>00446491</v>
      </c>
      <c r="H126">
        <v>6</v>
      </c>
      <c r="I126" t="str">
        <f>"20479942847"</f>
        <v>20479942847</v>
      </c>
      <c r="J126" t="s">
        <v>95</v>
      </c>
      <c r="K126">
        <v>106.8</v>
      </c>
      <c r="L126">
        <v>19.22</v>
      </c>
      <c r="M126"/>
      <c r="N126"/>
      <c r="O126"/>
      <c r="P126"/>
      <c r="Q126">
        <v>0.0</v>
      </c>
      <c r="R126">
        <v>0.0</v>
      </c>
      <c r="S126">
        <v>0.0</v>
      </c>
      <c r="T126">
        <v>126.02</v>
      </c>
      <c r="U126"/>
      <c r="V126"/>
      <c r="W126"/>
      <c r="X126"/>
      <c r="Y126"/>
      <c r="Z126"/>
      <c r="AA126"/>
      <c r="AB126"/>
      <c r="AC126">
        <v>18</v>
      </c>
      <c r="AD126">
        <v>201111</v>
      </c>
    </row>
    <row r="127" spans="1:30">
      <c r="A127" t="s">
        <v>240</v>
      </c>
      <c r="B127" t="s">
        <v>239</v>
      </c>
      <c r="C127" t="s">
        <v>239</v>
      </c>
      <c r="D127" t="s">
        <v>41</v>
      </c>
      <c r="E127" t="s">
        <v>54</v>
      </c>
      <c r="F127"/>
      <c r="G127" t="str">
        <f>"00446494"</f>
        <v>00446494</v>
      </c>
      <c r="H127">
        <v>6</v>
      </c>
      <c r="I127" t="str">
        <f>"20479942847"</f>
        <v>20479942847</v>
      </c>
      <c r="J127" t="s">
        <v>95</v>
      </c>
      <c r="K127">
        <v>139.3</v>
      </c>
      <c r="L127">
        <v>25.07</v>
      </c>
      <c r="M127"/>
      <c r="N127"/>
      <c r="O127"/>
      <c r="P127"/>
      <c r="Q127">
        <v>0.0</v>
      </c>
      <c r="R127">
        <v>0.0</v>
      </c>
      <c r="S127">
        <v>0.0</v>
      </c>
      <c r="T127">
        <v>164.38</v>
      </c>
      <c r="U127"/>
      <c r="V127"/>
      <c r="W127"/>
      <c r="X127"/>
      <c r="Y127"/>
      <c r="Z127"/>
      <c r="AA127"/>
      <c r="AB127"/>
      <c r="AC127">
        <v>18</v>
      </c>
      <c r="AD127">
        <v>201111</v>
      </c>
    </row>
    <row r="128" spans="1:30">
      <c r="A128" t="s">
        <v>241</v>
      </c>
      <c r="B128" t="s">
        <v>239</v>
      </c>
      <c r="C128" t="s">
        <v>239</v>
      </c>
      <c r="D128" t="s">
        <v>41</v>
      </c>
      <c r="E128" t="s">
        <v>54</v>
      </c>
      <c r="F128"/>
      <c r="G128" t="str">
        <f>"00446490"</f>
        <v>00446490</v>
      </c>
      <c r="H128">
        <v>6</v>
      </c>
      <c r="I128" t="str">
        <f>"20479942847"</f>
        <v>20479942847</v>
      </c>
      <c r="J128" t="s">
        <v>95</v>
      </c>
      <c r="K128">
        <v>203.39</v>
      </c>
      <c r="L128">
        <v>36.61</v>
      </c>
      <c r="M128"/>
      <c r="N128"/>
      <c r="O128"/>
      <c r="P128"/>
      <c r="Q128">
        <v>0.0</v>
      </c>
      <c r="R128">
        <v>0.0</v>
      </c>
      <c r="S128">
        <v>0.0</v>
      </c>
      <c r="T128">
        <v>240.0</v>
      </c>
      <c r="U128"/>
      <c r="V128"/>
      <c r="W128"/>
      <c r="X128"/>
      <c r="Y128"/>
      <c r="Z128"/>
      <c r="AA128"/>
      <c r="AB128"/>
      <c r="AC128">
        <v>18</v>
      </c>
      <c r="AD128">
        <v>201111</v>
      </c>
    </row>
    <row r="129" spans="1:30">
      <c r="A129" t="s">
        <v>242</v>
      </c>
      <c r="B129" t="s">
        <v>239</v>
      </c>
      <c r="C129" t="s">
        <v>239</v>
      </c>
      <c r="D129" t="s">
        <v>41</v>
      </c>
      <c r="E129" t="s">
        <v>54</v>
      </c>
      <c r="F129"/>
      <c r="G129" t="str">
        <f>"00446492"</f>
        <v>00446492</v>
      </c>
      <c r="H129">
        <v>6</v>
      </c>
      <c r="I129" t="str">
        <f>"20479942847"</f>
        <v>20479942847</v>
      </c>
      <c r="J129" t="s">
        <v>95</v>
      </c>
      <c r="K129">
        <v>256.55</v>
      </c>
      <c r="L129">
        <v>46.18</v>
      </c>
      <c r="M129"/>
      <c r="N129"/>
      <c r="O129"/>
      <c r="P129"/>
      <c r="Q129">
        <v>0.0</v>
      </c>
      <c r="R129">
        <v>0.0</v>
      </c>
      <c r="S129">
        <v>0.0</v>
      </c>
      <c r="T129">
        <v>302.73</v>
      </c>
      <c r="U129"/>
      <c r="V129"/>
      <c r="W129"/>
      <c r="X129"/>
      <c r="Y129"/>
      <c r="Z129"/>
      <c r="AA129"/>
      <c r="AB129"/>
      <c r="AC129">
        <v>18</v>
      </c>
      <c r="AD129">
        <v>201111</v>
      </c>
    </row>
    <row r="130" spans="1:30">
      <c r="A130" t="s">
        <v>243</v>
      </c>
      <c r="B130" t="s">
        <v>239</v>
      </c>
      <c r="C130" t="s">
        <v>239</v>
      </c>
      <c r="D130" t="s">
        <v>41</v>
      </c>
      <c r="E130" t="s">
        <v>54</v>
      </c>
      <c r="F130"/>
      <c r="G130" t="str">
        <f>"00446493"</f>
        <v>00446493</v>
      </c>
      <c r="H130">
        <v>6</v>
      </c>
      <c r="I130" t="str">
        <f>"20479942847"</f>
        <v>20479942847</v>
      </c>
      <c r="J130" t="s">
        <v>95</v>
      </c>
      <c r="K130">
        <v>195.49</v>
      </c>
      <c r="L130">
        <v>35.19</v>
      </c>
      <c r="M130"/>
      <c r="N130"/>
      <c r="O130"/>
      <c r="P130"/>
      <c r="Q130">
        <v>0.0</v>
      </c>
      <c r="R130">
        <v>0.0</v>
      </c>
      <c r="S130">
        <v>0.0</v>
      </c>
      <c r="T130">
        <v>230.68</v>
      </c>
      <c r="U130"/>
      <c r="V130"/>
      <c r="W130"/>
      <c r="X130"/>
      <c r="Y130"/>
      <c r="Z130"/>
      <c r="AA130"/>
      <c r="AB130"/>
      <c r="AC130">
        <v>18</v>
      </c>
      <c r="AD130">
        <v>201111</v>
      </c>
    </row>
    <row r="131" spans="1:30">
      <c r="A131" t="s">
        <v>244</v>
      </c>
      <c r="B131" t="s">
        <v>239</v>
      </c>
      <c r="C131" t="s">
        <v>239</v>
      </c>
      <c r="D131" t="s">
        <v>41</v>
      </c>
      <c r="E131" t="s">
        <v>54</v>
      </c>
      <c r="F131"/>
      <c r="G131" t="str">
        <f>"00446489"</f>
        <v>00446489</v>
      </c>
      <c r="H131">
        <v>6</v>
      </c>
      <c r="I131" t="str">
        <f>"20479942847"</f>
        <v>20479942847</v>
      </c>
      <c r="J131" t="s">
        <v>95</v>
      </c>
      <c r="K131">
        <v>541.1</v>
      </c>
      <c r="L131">
        <v>97.4</v>
      </c>
      <c r="M131"/>
      <c r="N131"/>
      <c r="O131"/>
      <c r="P131"/>
      <c r="Q131">
        <v>0.0</v>
      </c>
      <c r="R131">
        <v>0.0</v>
      </c>
      <c r="S131">
        <v>0.0</v>
      </c>
      <c r="T131">
        <v>638.5</v>
      </c>
      <c r="U131"/>
      <c r="V131"/>
      <c r="W131"/>
      <c r="X131"/>
      <c r="Y131"/>
      <c r="Z131"/>
      <c r="AA131"/>
      <c r="AB131"/>
      <c r="AC131">
        <v>18</v>
      </c>
      <c r="AD131">
        <v>201111</v>
      </c>
    </row>
    <row r="132" spans="1:30">
      <c r="A132" t="s">
        <v>245</v>
      </c>
      <c r="B132" t="s">
        <v>246</v>
      </c>
      <c r="C132" t="s">
        <v>246</v>
      </c>
      <c r="D132" t="s">
        <v>41</v>
      </c>
      <c r="E132" t="s">
        <v>46</v>
      </c>
      <c r="F132"/>
      <c r="G132" t="str">
        <f>"0254431"</f>
        <v>0254431</v>
      </c>
      <c r="H132">
        <v>6</v>
      </c>
      <c r="I132" t="str">
        <f>"20271522950"</f>
        <v>20271522950</v>
      </c>
      <c r="J132" t="s">
        <v>47</v>
      </c>
      <c r="K132">
        <v>190.98</v>
      </c>
      <c r="L132">
        <v>34.38</v>
      </c>
      <c r="M132"/>
      <c r="N132"/>
      <c r="O132"/>
      <c r="P132"/>
      <c r="Q132">
        <v>0.0</v>
      </c>
      <c r="R132">
        <v>0.0</v>
      </c>
      <c r="S132">
        <v>0.0</v>
      </c>
      <c r="T132">
        <v>225.36</v>
      </c>
      <c r="U132"/>
      <c r="V132"/>
      <c r="W132"/>
      <c r="X132"/>
      <c r="Y132"/>
      <c r="Z132"/>
      <c r="AA132"/>
      <c r="AB132"/>
      <c r="AC132">
        <v>18</v>
      </c>
      <c r="AD132">
        <v>201111</v>
      </c>
    </row>
    <row r="133" spans="1:30">
      <c r="A133" t="s">
        <v>247</v>
      </c>
      <c r="B133" t="s">
        <v>246</v>
      </c>
      <c r="C133" t="s">
        <v>246</v>
      </c>
      <c r="D133" t="s">
        <v>41</v>
      </c>
      <c r="E133" t="s">
        <v>62</v>
      </c>
      <c r="F133"/>
      <c r="G133" t="str">
        <f>"0011909"</f>
        <v>0011909</v>
      </c>
      <c r="H133">
        <v>6</v>
      </c>
      <c r="I133" t="str">
        <f>"20480649657"</f>
        <v>20480649657</v>
      </c>
      <c r="J133" t="s">
        <v>114</v>
      </c>
      <c r="K133">
        <v>138.81</v>
      </c>
      <c r="L133">
        <v>24.99</v>
      </c>
      <c r="M133"/>
      <c r="N133"/>
      <c r="O133"/>
      <c r="P133"/>
      <c r="Q133">
        <v>0.0</v>
      </c>
      <c r="R133">
        <v>0.0</v>
      </c>
      <c r="S133">
        <v>0.0</v>
      </c>
      <c r="T133">
        <v>163.8</v>
      </c>
      <c r="U133"/>
      <c r="V133"/>
      <c r="W133"/>
      <c r="X133"/>
      <c r="Y133"/>
      <c r="Z133"/>
      <c r="AA133"/>
      <c r="AB133"/>
      <c r="AC133">
        <v>18</v>
      </c>
      <c r="AD133">
        <v>201111</v>
      </c>
    </row>
    <row r="134" spans="1:30">
      <c r="A134" t="s">
        <v>248</v>
      </c>
      <c r="B134" t="s">
        <v>246</v>
      </c>
      <c r="C134" t="s">
        <v>246</v>
      </c>
      <c r="D134" t="s">
        <v>41</v>
      </c>
      <c r="E134" t="s">
        <v>56</v>
      </c>
      <c r="F134"/>
      <c r="G134" t="str">
        <f>"198"</f>
        <v>198</v>
      </c>
      <c r="H134">
        <v>6</v>
      </c>
      <c r="I134" t="str">
        <f>"20480342411"</f>
        <v>20480342411</v>
      </c>
      <c r="J134" t="s">
        <v>60</v>
      </c>
      <c r="K134">
        <v>0.0</v>
      </c>
      <c r="L134">
        <v>0.0</v>
      </c>
      <c r="M134"/>
      <c r="N134"/>
      <c r="O134"/>
      <c r="P134"/>
      <c r="Q134">
        <v>130.5</v>
      </c>
      <c r="R134">
        <v>0.0</v>
      </c>
      <c r="S134">
        <v>0.0</v>
      </c>
      <c r="T134">
        <v>130.5</v>
      </c>
      <c r="U134"/>
      <c r="V134"/>
      <c r="W134"/>
      <c r="X134"/>
      <c r="Y134"/>
      <c r="Z134"/>
      <c r="AA134"/>
      <c r="AB134"/>
      <c r="AC134">
        <v>18</v>
      </c>
      <c r="AD134">
        <v>201111</v>
      </c>
    </row>
    <row r="135" spans="1:30">
      <c r="A135" t="s">
        <v>249</v>
      </c>
      <c r="B135" t="s">
        <v>246</v>
      </c>
      <c r="C135" t="s">
        <v>246</v>
      </c>
      <c r="D135" t="s">
        <v>41</v>
      </c>
      <c r="E135" t="s">
        <v>56</v>
      </c>
      <c r="F135"/>
      <c r="G135" t="str">
        <f>"199"</f>
        <v>199</v>
      </c>
      <c r="H135">
        <v>6</v>
      </c>
      <c r="I135" t="str">
        <f>"20480342411"</f>
        <v>20480342411</v>
      </c>
      <c r="J135" t="s">
        <v>60</v>
      </c>
      <c r="K135">
        <v>0.0</v>
      </c>
      <c r="L135">
        <v>0.0</v>
      </c>
      <c r="M135"/>
      <c r="N135"/>
      <c r="O135"/>
      <c r="P135"/>
      <c r="Q135">
        <v>758.25</v>
      </c>
      <c r="R135">
        <v>0.0</v>
      </c>
      <c r="S135">
        <v>0.0</v>
      </c>
      <c r="T135">
        <v>758.25</v>
      </c>
      <c r="U135"/>
      <c r="V135"/>
      <c r="W135"/>
      <c r="X135"/>
      <c r="Y135"/>
      <c r="Z135"/>
      <c r="AA135"/>
      <c r="AB135"/>
      <c r="AC135">
        <v>18</v>
      </c>
      <c r="AD135">
        <v>201111</v>
      </c>
    </row>
    <row r="136" spans="1:30">
      <c r="A136" t="s">
        <v>250</v>
      </c>
      <c r="B136" t="s">
        <v>251</v>
      </c>
      <c r="C136" t="s">
        <v>251</v>
      </c>
      <c r="D136" t="s">
        <v>41</v>
      </c>
      <c r="E136" t="s">
        <v>56</v>
      </c>
      <c r="F136"/>
      <c r="G136" t="str">
        <f>"312"</f>
        <v>312</v>
      </c>
      <c r="H136">
        <v>6</v>
      </c>
      <c r="I136" t="str">
        <f>"10165304867"</f>
        <v>10165304867</v>
      </c>
      <c r="J136" t="s">
        <v>194</v>
      </c>
      <c r="K136">
        <v>198.97</v>
      </c>
      <c r="L136">
        <v>35.81</v>
      </c>
      <c r="M136"/>
      <c r="N136"/>
      <c r="O136"/>
      <c r="P136"/>
      <c r="Q136">
        <v>0.0</v>
      </c>
      <c r="R136">
        <v>0.0</v>
      </c>
      <c r="S136">
        <v>0.0</v>
      </c>
      <c r="T136">
        <v>234.79</v>
      </c>
      <c r="U136"/>
      <c r="V136"/>
      <c r="W136"/>
      <c r="X136"/>
      <c r="Y136"/>
      <c r="Z136"/>
      <c r="AA136"/>
      <c r="AB136"/>
      <c r="AC136">
        <v>18</v>
      </c>
      <c r="AD136">
        <v>201111</v>
      </c>
    </row>
    <row r="137" spans="1:30">
      <c r="A137" t="s">
        <v>252</v>
      </c>
      <c r="B137" t="s">
        <v>251</v>
      </c>
      <c r="C137" t="s">
        <v>251</v>
      </c>
      <c r="D137" t="s">
        <v>41</v>
      </c>
      <c r="E137" t="s">
        <v>62</v>
      </c>
      <c r="F137"/>
      <c r="G137" t="str">
        <f>"00004060"</f>
        <v>00004060</v>
      </c>
      <c r="H137">
        <v>6</v>
      </c>
      <c r="I137" t="str">
        <f>"20603418515"</f>
        <v>20603418515</v>
      </c>
      <c r="J137" t="s">
        <v>63</v>
      </c>
      <c r="K137">
        <v>38.31</v>
      </c>
      <c r="L137">
        <v>6.89</v>
      </c>
      <c r="M137"/>
      <c r="N137"/>
      <c r="O137"/>
      <c r="P137"/>
      <c r="Q137">
        <v>0.0</v>
      </c>
      <c r="R137">
        <v>0.0</v>
      </c>
      <c r="S137">
        <v>0.0</v>
      </c>
      <c r="T137">
        <v>45.2</v>
      </c>
      <c r="U137"/>
      <c r="V137"/>
      <c r="W137"/>
      <c r="X137"/>
      <c r="Y137"/>
      <c r="Z137"/>
      <c r="AA137"/>
      <c r="AB137"/>
      <c r="AC137">
        <v>18</v>
      </c>
      <c r="AD137">
        <v>201111</v>
      </c>
    </row>
    <row r="138" spans="1:30">
      <c r="A138" t="s">
        <v>253</v>
      </c>
      <c r="B138" t="s">
        <v>251</v>
      </c>
      <c r="C138" t="s">
        <v>251</v>
      </c>
      <c r="D138" t="s">
        <v>41</v>
      </c>
      <c r="E138" t="s">
        <v>54</v>
      </c>
      <c r="F138"/>
      <c r="G138" t="str">
        <f>"00000040"</f>
        <v>00000040</v>
      </c>
      <c r="H138">
        <v>6</v>
      </c>
      <c r="I138" t="str">
        <f>"20480409346"</f>
        <v>20480409346</v>
      </c>
      <c r="J138" t="s">
        <v>231</v>
      </c>
      <c r="K138">
        <v>0.0</v>
      </c>
      <c r="L138">
        <v>0.0</v>
      </c>
      <c r="M138"/>
      <c r="N138"/>
      <c r="O138"/>
      <c r="P138"/>
      <c r="Q138">
        <v>550.0</v>
      </c>
      <c r="R138">
        <v>0.0</v>
      </c>
      <c r="S138">
        <v>0.0</v>
      </c>
      <c r="T138">
        <v>550.0</v>
      </c>
      <c r="U138"/>
      <c r="V138"/>
      <c r="W138"/>
      <c r="X138"/>
      <c r="Y138"/>
      <c r="Z138"/>
      <c r="AA138"/>
      <c r="AB138"/>
      <c r="AC138">
        <v>18</v>
      </c>
      <c r="AD138">
        <v>201111</v>
      </c>
    </row>
    <row r="139" spans="1:30">
      <c r="A139" t="s">
        <v>254</v>
      </c>
      <c r="B139" t="s">
        <v>251</v>
      </c>
      <c r="C139" t="s">
        <v>251</v>
      </c>
      <c r="D139" t="s">
        <v>41</v>
      </c>
      <c r="E139" t="s">
        <v>56</v>
      </c>
      <c r="F139"/>
      <c r="G139" t="str">
        <f>"200"</f>
        <v>200</v>
      </c>
      <c r="H139">
        <v>6</v>
      </c>
      <c r="I139" t="str">
        <f>"20480342411"</f>
        <v>20480342411</v>
      </c>
      <c r="J139" t="s">
        <v>60</v>
      </c>
      <c r="K139">
        <v>238.98</v>
      </c>
      <c r="L139">
        <v>43.02</v>
      </c>
      <c r="M139"/>
      <c r="N139"/>
      <c r="O139"/>
      <c r="P139"/>
      <c r="Q139">
        <v>0.0</v>
      </c>
      <c r="R139">
        <v>0.0</v>
      </c>
      <c r="S139">
        <v>0.0</v>
      </c>
      <c r="T139">
        <v>282.0</v>
      </c>
      <c r="U139"/>
      <c r="V139"/>
      <c r="W139"/>
      <c r="X139"/>
      <c r="Y139"/>
      <c r="Z139"/>
      <c r="AA139"/>
      <c r="AB139"/>
      <c r="AC139">
        <v>18</v>
      </c>
      <c r="AD139">
        <v>201111</v>
      </c>
    </row>
    <row r="140" spans="1:30">
      <c r="A140" t="s">
        <v>255</v>
      </c>
      <c r="B140" t="s">
        <v>251</v>
      </c>
      <c r="C140" t="s">
        <v>251</v>
      </c>
      <c r="D140" t="s">
        <v>41</v>
      </c>
      <c r="E140" t="s">
        <v>122</v>
      </c>
      <c r="F140"/>
      <c r="G140" t="str">
        <f>"0411246"</f>
        <v>0411246</v>
      </c>
      <c r="H140">
        <v>6</v>
      </c>
      <c r="I140" t="str">
        <f>"20100190797"</f>
        <v>20100190797</v>
      </c>
      <c r="J140" t="s">
        <v>123</v>
      </c>
      <c r="K140">
        <v>134.73</v>
      </c>
      <c r="L140">
        <v>24.25</v>
      </c>
      <c r="M140"/>
      <c r="N140"/>
      <c r="O140"/>
      <c r="P140"/>
      <c r="Q140">
        <v>0.0</v>
      </c>
      <c r="R140">
        <v>0.0</v>
      </c>
      <c r="S140">
        <v>0.0</v>
      </c>
      <c r="T140">
        <v>158.98</v>
      </c>
      <c r="U140"/>
      <c r="V140"/>
      <c r="W140"/>
      <c r="X140"/>
      <c r="Y140"/>
      <c r="Z140"/>
      <c r="AA140"/>
      <c r="AB140"/>
      <c r="AC140">
        <v>18</v>
      </c>
      <c r="AD140">
        <v>201111</v>
      </c>
    </row>
    <row r="141" spans="1:30">
      <c r="A141" t="s">
        <v>256</v>
      </c>
      <c r="B141" t="s">
        <v>251</v>
      </c>
      <c r="C141" t="s">
        <v>251</v>
      </c>
      <c r="D141" t="s">
        <v>41</v>
      </c>
      <c r="E141" t="s">
        <v>122</v>
      </c>
      <c r="F141"/>
      <c r="G141" t="str">
        <f>"0411249"</f>
        <v>0411249</v>
      </c>
      <c r="H141">
        <v>6</v>
      </c>
      <c r="I141" t="str">
        <f>"20100190797"</f>
        <v>20100190797</v>
      </c>
      <c r="J141" t="s">
        <v>123</v>
      </c>
      <c r="K141">
        <v>453.49</v>
      </c>
      <c r="L141">
        <v>81.63</v>
      </c>
      <c r="M141"/>
      <c r="N141"/>
      <c r="O141"/>
      <c r="P141"/>
      <c r="Q141">
        <v>0.0</v>
      </c>
      <c r="R141">
        <v>0.0</v>
      </c>
      <c r="S141">
        <v>0.0</v>
      </c>
      <c r="T141">
        <v>535.12</v>
      </c>
      <c r="U141"/>
      <c r="V141"/>
      <c r="W141"/>
      <c r="X141"/>
      <c r="Y141"/>
      <c r="Z141"/>
      <c r="AA141"/>
      <c r="AB141"/>
      <c r="AC141">
        <v>18</v>
      </c>
      <c r="AD141">
        <v>201111</v>
      </c>
    </row>
    <row r="142" spans="1:30">
      <c r="A142" t="s">
        <v>257</v>
      </c>
      <c r="B142" t="s">
        <v>251</v>
      </c>
      <c r="C142" t="s">
        <v>251</v>
      </c>
      <c r="D142" t="s">
        <v>41</v>
      </c>
      <c r="E142" t="s">
        <v>122</v>
      </c>
      <c r="F142"/>
      <c r="G142" t="str">
        <f>"0411247"</f>
        <v>0411247</v>
      </c>
      <c r="H142">
        <v>6</v>
      </c>
      <c r="I142" t="str">
        <f>"20100190797"</f>
        <v>20100190797</v>
      </c>
      <c r="J142" t="s">
        <v>123</v>
      </c>
      <c r="K142">
        <v>510.32</v>
      </c>
      <c r="L142">
        <v>91.86</v>
      </c>
      <c r="M142"/>
      <c r="N142"/>
      <c r="O142"/>
      <c r="P142"/>
      <c r="Q142">
        <v>0.0</v>
      </c>
      <c r="R142">
        <v>0.0</v>
      </c>
      <c r="S142">
        <v>0.0</v>
      </c>
      <c r="T142">
        <v>602.18</v>
      </c>
      <c r="U142"/>
      <c r="V142"/>
      <c r="W142"/>
      <c r="X142"/>
      <c r="Y142"/>
      <c r="Z142"/>
      <c r="AA142"/>
      <c r="AB142"/>
      <c r="AC142">
        <v>18</v>
      </c>
      <c r="AD142">
        <v>201111</v>
      </c>
    </row>
    <row r="143" spans="1:30">
      <c r="A143" t="s">
        <v>258</v>
      </c>
      <c r="B143" t="s">
        <v>251</v>
      </c>
      <c r="C143" t="s">
        <v>251</v>
      </c>
      <c r="D143" t="s">
        <v>41</v>
      </c>
      <c r="E143" t="s">
        <v>122</v>
      </c>
      <c r="F143"/>
      <c r="G143" t="str">
        <f>"0411248"</f>
        <v>0411248</v>
      </c>
      <c r="H143">
        <v>6</v>
      </c>
      <c r="I143" t="str">
        <f>"20100190797"</f>
        <v>20100190797</v>
      </c>
      <c r="J143" t="s">
        <v>123</v>
      </c>
      <c r="K143">
        <v>1188.19</v>
      </c>
      <c r="L143">
        <v>213.87</v>
      </c>
      <c r="M143"/>
      <c r="N143"/>
      <c r="O143"/>
      <c r="P143"/>
      <c r="Q143">
        <v>0.0</v>
      </c>
      <c r="R143">
        <v>0.0</v>
      </c>
      <c r="S143">
        <v>0.0</v>
      </c>
      <c r="T143">
        <v>1402.07</v>
      </c>
      <c r="U143"/>
      <c r="V143"/>
      <c r="W143"/>
      <c r="X143"/>
      <c r="Y143"/>
      <c r="Z143"/>
      <c r="AA143"/>
      <c r="AB143"/>
      <c r="AC143">
        <v>18</v>
      </c>
      <c r="AD143">
        <v>201111</v>
      </c>
    </row>
    <row r="144" spans="1:30">
      <c r="A144" t="s">
        <v>259</v>
      </c>
      <c r="B144" t="s">
        <v>251</v>
      </c>
      <c r="C144" t="s">
        <v>251</v>
      </c>
      <c r="D144" t="s">
        <v>41</v>
      </c>
      <c r="E144" t="s">
        <v>148</v>
      </c>
      <c r="F144"/>
      <c r="G144" t="str">
        <f>"00031329"</f>
        <v>00031329</v>
      </c>
      <c r="H144">
        <v>6</v>
      </c>
      <c r="I144" t="str">
        <f>"20487527646"</f>
        <v>20487527646</v>
      </c>
      <c r="J144" t="s">
        <v>149</v>
      </c>
      <c r="K144">
        <v>273.19</v>
      </c>
      <c r="L144">
        <v>49.17</v>
      </c>
      <c r="M144"/>
      <c r="N144"/>
      <c r="O144"/>
      <c r="P144"/>
      <c r="Q144">
        <v>0.0</v>
      </c>
      <c r="R144">
        <v>0.0</v>
      </c>
      <c r="S144">
        <v>0.0</v>
      </c>
      <c r="T144">
        <v>322.36</v>
      </c>
      <c r="U144"/>
      <c r="V144"/>
      <c r="W144"/>
      <c r="X144"/>
      <c r="Y144"/>
      <c r="Z144"/>
      <c r="AA144"/>
      <c r="AB144"/>
      <c r="AC144">
        <v>18</v>
      </c>
      <c r="AD144">
        <v>201111</v>
      </c>
    </row>
    <row r="145" spans="1:30">
      <c r="A145" t="s">
        <v>260</v>
      </c>
      <c r="B145" t="s">
        <v>251</v>
      </c>
      <c r="C145" t="s">
        <v>251</v>
      </c>
      <c r="D145" t="s">
        <v>41</v>
      </c>
      <c r="E145" t="s">
        <v>56</v>
      </c>
      <c r="F145"/>
      <c r="G145" t="str">
        <f>"201"</f>
        <v>201</v>
      </c>
      <c r="H145">
        <v>6</v>
      </c>
      <c r="I145" t="str">
        <f>"20480342411"</f>
        <v>20480342411</v>
      </c>
      <c r="J145" t="s">
        <v>60</v>
      </c>
      <c r="K145">
        <v>0.0</v>
      </c>
      <c r="L145">
        <v>0.0</v>
      </c>
      <c r="M145"/>
      <c r="N145"/>
      <c r="O145"/>
      <c r="P145"/>
      <c r="Q145">
        <v>33.5</v>
      </c>
      <c r="R145">
        <v>0.0</v>
      </c>
      <c r="S145">
        <v>0.0</v>
      </c>
      <c r="T145">
        <v>33.5</v>
      </c>
      <c r="U145"/>
      <c r="V145"/>
      <c r="W145"/>
      <c r="X145"/>
      <c r="Y145"/>
      <c r="Z145"/>
      <c r="AA145"/>
      <c r="AB145"/>
      <c r="AC145">
        <v>18</v>
      </c>
      <c r="AD145">
        <v>201111</v>
      </c>
    </row>
    <row r="146" spans="1:30">
      <c r="A146" t="s">
        <v>261</v>
      </c>
      <c r="B146" t="s">
        <v>262</v>
      </c>
      <c r="C146" t="s">
        <v>262</v>
      </c>
      <c r="D146" t="s">
        <v>41</v>
      </c>
      <c r="E146" t="s">
        <v>78</v>
      </c>
      <c r="F146"/>
      <c r="G146" t="str">
        <f>"006080745"</f>
        <v>006080745</v>
      </c>
      <c r="H146">
        <v>6</v>
      </c>
      <c r="I146" t="str">
        <f>"20557079441"</f>
        <v>20557079441</v>
      </c>
      <c r="J146" t="s">
        <v>79</v>
      </c>
      <c r="K146">
        <v>110.7</v>
      </c>
      <c r="L146">
        <v>19.93</v>
      </c>
      <c r="M146"/>
      <c r="N146"/>
      <c r="O146"/>
      <c r="P146"/>
      <c r="Q146">
        <v>0.0</v>
      </c>
      <c r="R146">
        <v>0.0</v>
      </c>
      <c r="S146">
        <v>0.0</v>
      </c>
      <c r="T146">
        <v>130.63</v>
      </c>
      <c r="U146"/>
      <c r="V146"/>
      <c r="W146"/>
      <c r="X146"/>
      <c r="Y146"/>
      <c r="Z146"/>
      <c r="AA146"/>
      <c r="AB146"/>
      <c r="AC146">
        <v>18</v>
      </c>
      <c r="AD146">
        <v>201111</v>
      </c>
    </row>
    <row r="147" spans="1:30">
      <c r="A147" t="s">
        <v>263</v>
      </c>
      <c r="B147" t="s">
        <v>262</v>
      </c>
      <c r="C147" t="s">
        <v>262</v>
      </c>
      <c r="D147" t="s">
        <v>41</v>
      </c>
      <c r="E147" t="s">
        <v>110</v>
      </c>
      <c r="F147"/>
      <c r="G147" t="str">
        <f>"00085283"</f>
        <v>00085283</v>
      </c>
      <c r="H147">
        <v>6</v>
      </c>
      <c r="I147" t="str">
        <f>"20132381624"</f>
        <v>20132381624</v>
      </c>
      <c r="J147" t="s">
        <v>111</v>
      </c>
      <c r="K147">
        <v>205.56</v>
      </c>
      <c r="L147">
        <v>37.0</v>
      </c>
      <c r="M147"/>
      <c r="N147"/>
      <c r="O147"/>
      <c r="P147"/>
      <c r="Q147">
        <v>0.0</v>
      </c>
      <c r="R147">
        <v>0.0</v>
      </c>
      <c r="S147">
        <v>0.0</v>
      </c>
      <c r="T147">
        <v>242.56</v>
      </c>
      <c r="U147"/>
      <c r="V147"/>
      <c r="W147"/>
      <c r="X147"/>
      <c r="Y147"/>
      <c r="Z147"/>
      <c r="AA147"/>
      <c r="AB147"/>
      <c r="AC147">
        <v>18</v>
      </c>
      <c r="AD147">
        <v>201111</v>
      </c>
    </row>
    <row r="148" spans="1:30">
      <c r="A148" t="s">
        <v>264</v>
      </c>
      <c r="B148" t="s">
        <v>262</v>
      </c>
      <c r="C148" t="s">
        <v>262</v>
      </c>
      <c r="D148" t="s">
        <v>41</v>
      </c>
      <c r="E148" t="s">
        <v>81</v>
      </c>
      <c r="F148"/>
      <c r="G148" t="str">
        <f>"00456835"</f>
        <v>00456835</v>
      </c>
      <c r="H148">
        <v>6</v>
      </c>
      <c r="I148" t="str">
        <f>"20561201651"</f>
        <v>20561201651</v>
      </c>
      <c r="J148" t="s">
        <v>82</v>
      </c>
      <c r="K148">
        <v>166.94</v>
      </c>
      <c r="L148">
        <v>30.05</v>
      </c>
      <c r="M148"/>
      <c r="N148"/>
      <c r="O148"/>
      <c r="P148"/>
      <c r="Q148">
        <v>0.0</v>
      </c>
      <c r="R148">
        <v>0.0</v>
      </c>
      <c r="S148">
        <v>0.0</v>
      </c>
      <c r="T148">
        <v>196.99</v>
      </c>
      <c r="U148"/>
      <c r="V148"/>
      <c r="W148"/>
      <c r="X148"/>
      <c r="Y148"/>
      <c r="Z148"/>
      <c r="AA148"/>
      <c r="AB148"/>
      <c r="AC148">
        <v>18</v>
      </c>
      <c r="AD148">
        <v>201111</v>
      </c>
    </row>
    <row r="149" spans="1:30">
      <c r="A149" t="s">
        <v>265</v>
      </c>
      <c r="B149" t="s">
        <v>262</v>
      </c>
      <c r="C149" t="s">
        <v>262</v>
      </c>
      <c r="D149" t="s">
        <v>41</v>
      </c>
      <c r="E149" t="s">
        <v>56</v>
      </c>
      <c r="F149"/>
      <c r="G149" t="str">
        <f>"202"</f>
        <v>202</v>
      </c>
      <c r="H149">
        <v>6</v>
      </c>
      <c r="I149" t="str">
        <f>"20480342411"</f>
        <v>20480342411</v>
      </c>
      <c r="J149" t="s">
        <v>60</v>
      </c>
      <c r="K149">
        <v>27.12</v>
      </c>
      <c r="L149">
        <v>4.88</v>
      </c>
      <c r="M149"/>
      <c r="N149"/>
      <c r="O149"/>
      <c r="P149"/>
      <c r="Q149">
        <v>317.0</v>
      </c>
      <c r="R149">
        <v>0.0</v>
      </c>
      <c r="S149">
        <v>0.0</v>
      </c>
      <c r="T149">
        <v>349.0</v>
      </c>
      <c r="U149"/>
      <c r="V149"/>
      <c r="W149"/>
      <c r="X149"/>
      <c r="Y149"/>
      <c r="Z149"/>
      <c r="AA149"/>
      <c r="AB149"/>
      <c r="AC149">
        <v>18</v>
      </c>
      <c r="AD149">
        <v>201111</v>
      </c>
    </row>
    <row r="150" spans="1:30">
      <c r="A150" t="s">
        <v>266</v>
      </c>
      <c r="B150" t="s">
        <v>262</v>
      </c>
      <c r="C150" t="s">
        <v>262</v>
      </c>
      <c r="D150" t="s">
        <v>41</v>
      </c>
      <c r="E150" t="s">
        <v>75</v>
      </c>
      <c r="F150"/>
      <c r="G150" t="str">
        <f>"125080"</f>
        <v>125080</v>
      </c>
      <c r="H150">
        <v>6</v>
      </c>
      <c r="I150" t="str">
        <f>"20132373958"</f>
        <v>20132373958</v>
      </c>
      <c r="J150" t="s">
        <v>43</v>
      </c>
      <c r="K150">
        <v>470.41</v>
      </c>
      <c r="L150">
        <v>84.67</v>
      </c>
      <c r="M150"/>
      <c r="N150"/>
      <c r="O150"/>
      <c r="P150"/>
      <c r="Q150">
        <v>0.0</v>
      </c>
      <c r="R150">
        <v>0.0</v>
      </c>
      <c r="S150">
        <v>0.0</v>
      </c>
      <c r="T150">
        <v>555.08</v>
      </c>
      <c r="U150"/>
      <c r="V150"/>
      <c r="W150"/>
      <c r="X150"/>
      <c r="Y150"/>
      <c r="Z150"/>
      <c r="AA150"/>
      <c r="AB150"/>
      <c r="AC150">
        <v>18</v>
      </c>
      <c r="AD150">
        <v>201111</v>
      </c>
    </row>
    <row r="151" spans="1:30">
      <c r="A151" t="s">
        <v>267</v>
      </c>
      <c r="B151" t="s">
        <v>268</v>
      </c>
      <c r="C151" t="s">
        <v>268</v>
      </c>
      <c r="D151" t="s">
        <v>41</v>
      </c>
      <c r="E151" t="s">
        <v>54</v>
      </c>
      <c r="F151"/>
      <c r="G151" t="str">
        <f>"00446734"</f>
        <v>00446734</v>
      </c>
      <c r="H151">
        <v>6</v>
      </c>
      <c r="I151" t="str">
        <f>"20479942847"</f>
        <v>20479942847</v>
      </c>
      <c r="J151" t="s">
        <v>95</v>
      </c>
      <c r="K151">
        <v>332.47</v>
      </c>
      <c r="L151">
        <v>59.85</v>
      </c>
      <c r="M151"/>
      <c r="N151"/>
      <c r="O151"/>
      <c r="P151"/>
      <c r="Q151">
        <v>0.0</v>
      </c>
      <c r="R151">
        <v>0.0</v>
      </c>
      <c r="S151">
        <v>0.0</v>
      </c>
      <c r="T151">
        <v>392.32</v>
      </c>
      <c r="U151"/>
      <c r="V151"/>
      <c r="W151"/>
      <c r="X151"/>
      <c r="Y151"/>
      <c r="Z151"/>
      <c r="AA151"/>
      <c r="AB151"/>
      <c r="AC151">
        <v>18</v>
      </c>
      <c r="AD151">
        <v>201111</v>
      </c>
    </row>
    <row r="152" spans="1:30">
      <c r="A152" t="s">
        <v>269</v>
      </c>
      <c r="B152" t="s">
        <v>268</v>
      </c>
      <c r="C152" t="s">
        <v>268</v>
      </c>
      <c r="D152" t="s">
        <v>41</v>
      </c>
      <c r="E152" t="s">
        <v>62</v>
      </c>
      <c r="F152"/>
      <c r="G152" t="str">
        <f>"000476"</f>
        <v>000476</v>
      </c>
      <c r="H152">
        <v>6</v>
      </c>
      <c r="I152" t="str">
        <f>"20561342980"</f>
        <v>20561342980</v>
      </c>
      <c r="J152" t="s">
        <v>270</v>
      </c>
      <c r="K152">
        <v>41.53</v>
      </c>
      <c r="L152">
        <v>7.47</v>
      </c>
      <c r="M152"/>
      <c r="N152"/>
      <c r="O152"/>
      <c r="P152"/>
      <c r="Q152">
        <v>0.0</v>
      </c>
      <c r="R152">
        <v>0.0</v>
      </c>
      <c r="S152">
        <v>0.0</v>
      </c>
      <c r="T152">
        <v>49.0</v>
      </c>
      <c r="U152"/>
      <c r="V152"/>
      <c r="W152"/>
      <c r="X152"/>
      <c r="Y152"/>
      <c r="Z152"/>
      <c r="AA152"/>
      <c r="AB152"/>
      <c r="AC152">
        <v>18</v>
      </c>
      <c r="AD152">
        <v>201111</v>
      </c>
    </row>
    <row r="153" spans="1:30">
      <c r="A153" t="s">
        <v>271</v>
      </c>
      <c r="B153" t="s">
        <v>268</v>
      </c>
      <c r="C153" t="s">
        <v>268</v>
      </c>
      <c r="D153" t="s">
        <v>41</v>
      </c>
      <c r="E153" t="s">
        <v>50</v>
      </c>
      <c r="F153"/>
      <c r="G153" t="str">
        <f>"00038308"</f>
        <v>00038308</v>
      </c>
      <c r="H153">
        <v>6</v>
      </c>
      <c r="I153" t="str">
        <f>"20123316658"</f>
        <v>20123316658</v>
      </c>
      <c r="J153" t="s">
        <v>51</v>
      </c>
      <c r="K153">
        <v>42.37</v>
      </c>
      <c r="L153">
        <v>7.63</v>
      </c>
      <c r="M153"/>
      <c r="N153"/>
      <c r="O153"/>
      <c r="P153"/>
      <c r="Q153">
        <v>0.0</v>
      </c>
      <c r="R153">
        <v>0.0</v>
      </c>
      <c r="S153">
        <v>0.0</v>
      </c>
      <c r="T153">
        <v>50.0</v>
      </c>
      <c r="U153"/>
      <c r="V153"/>
      <c r="W153"/>
      <c r="X153"/>
      <c r="Y153"/>
      <c r="Z153"/>
      <c r="AA153"/>
      <c r="AB153"/>
      <c r="AC153">
        <v>18</v>
      </c>
      <c r="AD153">
        <v>201111</v>
      </c>
    </row>
    <row r="154" spans="1:30">
      <c r="A154" t="s">
        <v>272</v>
      </c>
      <c r="B154" t="s">
        <v>268</v>
      </c>
      <c r="C154" t="s">
        <v>268</v>
      </c>
      <c r="D154" t="s">
        <v>41</v>
      </c>
      <c r="E154" t="s">
        <v>54</v>
      </c>
      <c r="F154"/>
      <c r="G154" t="str">
        <f>"00038307"</f>
        <v>00038307</v>
      </c>
      <c r="H154">
        <v>6</v>
      </c>
      <c r="I154" t="str">
        <f>"20123316658"</f>
        <v>20123316658</v>
      </c>
      <c r="J154" t="s">
        <v>51</v>
      </c>
      <c r="K154">
        <v>159.32</v>
      </c>
      <c r="L154">
        <v>28.68</v>
      </c>
      <c r="M154"/>
      <c r="N154"/>
      <c r="O154"/>
      <c r="P154"/>
      <c r="Q154">
        <v>0.0</v>
      </c>
      <c r="R154">
        <v>0.0</v>
      </c>
      <c r="S154">
        <v>0.0</v>
      </c>
      <c r="T154">
        <v>188.0</v>
      </c>
      <c r="U154"/>
      <c r="V154"/>
      <c r="W154"/>
      <c r="X154"/>
      <c r="Y154"/>
      <c r="Z154"/>
      <c r="AA154"/>
      <c r="AB154"/>
      <c r="AC154">
        <v>18</v>
      </c>
      <c r="AD154">
        <v>201111</v>
      </c>
    </row>
    <row r="155" spans="1:30">
      <c r="A155" t="s">
        <v>273</v>
      </c>
      <c r="B155" t="s">
        <v>268</v>
      </c>
      <c r="C155" t="s">
        <v>268</v>
      </c>
      <c r="D155" t="s">
        <v>41</v>
      </c>
      <c r="E155" t="s">
        <v>56</v>
      </c>
      <c r="F155"/>
      <c r="G155" t="str">
        <f>"204"</f>
        <v>204</v>
      </c>
      <c r="H155">
        <v>6</v>
      </c>
      <c r="I155" t="str">
        <f>"20480342411"</f>
        <v>20480342411</v>
      </c>
      <c r="J155" t="s">
        <v>60</v>
      </c>
      <c r="K155">
        <v>0.0</v>
      </c>
      <c r="L155">
        <v>0.0</v>
      </c>
      <c r="M155"/>
      <c r="N155"/>
      <c r="O155"/>
      <c r="P155"/>
      <c r="Q155">
        <v>117.39</v>
      </c>
      <c r="R155">
        <v>0.0</v>
      </c>
      <c r="S155">
        <v>0.0</v>
      </c>
      <c r="T155">
        <v>117.39</v>
      </c>
      <c r="U155"/>
      <c r="V155"/>
      <c r="W155"/>
      <c r="X155"/>
      <c r="Y155"/>
      <c r="Z155"/>
      <c r="AA155"/>
      <c r="AB155"/>
      <c r="AC155">
        <v>18</v>
      </c>
      <c r="AD155">
        <v>201111</v>
      </c>
    </row>
    <row r="156" spans="1:30">
      <c r="A156" t="s">
        <v>274</v>
      </c>
      <c r="B156" t="s">
        <v>268</v>
      </c>
      <c r="C156" t="s">
        <v>268</v>
      </c>
      <c r="D156" t="s">
        <v>41</v>
      </c>
      <c r="E156" t="s">
        <v>56</v>
      </c>
      <c r="F156"/>
      <c r="G156" t="str">
        <f>"203"</f>
        <v>203</v>
      </c>
      <c r="H156">
        <v>6</v>
      </c>
      <c r="I156" t="str">
        <f>"20480342411"</f>
        <v>20480342411</v>
      </c>
      <c r="J156" t="s">
        <v>60</v>
      </c>
      <c r="K156">
        <v>0.0</v>
      </c>
      <c r="L156">
        <v>0.0</v>
      </c>
      <c r="M156"/>
      <c r="N156"/>
      <c r="O156"/>
      <c r="P156"/>
      <c r="Q156">
        <v>422.09</v>
      </c>
      <c r="R156">
        <v>0.0</v>
      </c>
      <c r="S156">
        <v>0.0</v>
      </c>
      <c r="T156">
        <v>422.09</v>
      </c>
      <c r="U156"/>
      <c r="V156"/>
      <c r="W156"/>
      <c r="X156"/>
      <c r="Y156"/>
      <c r="Z156"/>
      <c r="AA156"/>
      <c r="AB156"/>
      <c r="AC156">
        <v>18</v>
      </c>
      <c r="AD156">
        <v>201111</v>
      </c>
    </row>
    <row r="157" spans="1:30">
      <c r="A157" t="s">
        <v>275</v>
      </c>
      <c r="B157" t="s">
        <v>268</v>
      </c>
      <c r="C157" t="s">
        <v>268</v>
      </c>
      <c r="D157" t="s">
        <v>41</v>
      </c>
      <c r="E157" t="s">
        <v>56</v>
      </c>
      <c r="F157"/>
      <c r="G157" t="str">
        <f>"205"</f>
        <v>205</v>
      </c>
      <c r="H157">
        <v>6</v>
      </c>
      <c r="I157" t="str">
        <f>"20480342411"</f>
        <v>20480342411</v>
      </c>
      <c r="J157" t="s">
        <v>60</v>
      </c>
      <c r="K157">
        <v>0.0</v>
      </c>
      <c r="L157">
        <v>0.0</v>
      </c>
      <c r="M157"/>
      <c r="N157"/>
      <c r="O157"/>
      <c r="P157"/>
      <c r="Q157">
        <v>73.0</v>
      </c>
      <c r="R157">
        <v>0.0</v>
      </c>
      <c r="S157">
        <v>0.0</v>
      </c>
      <c r="T157">
        <v>73.0</v>
      </c>
      <c r="U157"/>
      <c r="V157"/>
      <c r="W157"/>
      <c r="X157"/>
      <c r="Y157"/>
      <c r="Z157"/>
      <c r="AA157"/>
      <c r="AB157"/>
      <c r="AC157">
        <v>18</v>
      </c>
      <c r="AD157">
        <v>201111</v>
      </c>
    </row>
    <row r="158" spans="1:30">
      <c r="A158" t="s">
        <v>276</v>
      </c>
      <c r="B158" t="s">
        <v>268</v>
      </c>
      <c r="C158" t="s">
        <v>268</v>
      </c>
      <c r="D158" t="s">
        <v>41</v>
      </c>
      <c r="E158" t="s">
        <v>56</v>
      </c>
      <c r="F158"/>
      <c r="G158" t="str">
        <f>"210"</f>
        <v>210</v>
      </c>
      <c r="H158">
        <v>6</v>
      </c>
      <c r="I158" t="str">
        <f>"20480342411"</f>
        <v>20480342411</v>
      </c>
      <c r="J158" t="s">
        <v>60</v>
      </c>
      <c r="K158">
        <v>0.0</v>
      </c>
      <c r="L158">
        <v>0.0</v>
      </c>
      <c r="M158"/>
      <c r="N158"/>
      <c r="O158"/>
      <c r="P158"/>
      <c r="Q158">
        <v>64.5</v>
      </c>
      <c r="R158">
        <v>0.0</v>
      </c>
      <c r="S158">
        <v>0.0</v>
      </c>
      <c r="T158">
        <v>64.5</v>
      </c>
      <c r="U158"/>
      <c r="V158"/>
      <c r="W158"/>
      <c r="X158"/>
      <c r="Y158"/>
      <c r="Z158"/>
      <c r="AA158"/>
      <c r="AB158"/>
      <c r="AC158">
        <v>18</v>
      </c>
      <c r="AD158">
        <v>201111</v>
      </c>
    </row>
    <row r="159" spans="1:30">
      <c r="A159" t="s">
        <v>277</v>
      </c>
      <c r="B159" t="s">
        <v>268</v>
      </c>
      <c r="C159" t="s">
        <v>268</v>
      </c>
      <c r="D159" t="s">
        <v>41</v>
      </c>
      <c r="E159" t="s">
        <v>56</v>
      </c>
      <c r="F159"/>
      <c r="G159" t="str">
        <f>"208"</f>
        <v>208</v>
      </c>
      <c r="H159">
        <v>6</v>
      </c>
      <c r="I159" t="str">
        <f>"20480342411"</f>
        <v>20480342411</v>
      </c>
      <c r="J159" t="s">
        <v>60</v>
      </c>
      <c r="K159">
        <v>0.0</v>
      </c>
      <c r="L159">
        <v>0.0</v>
      </c>
      <c r="M159"/>
      <c r="N159"/>
      <c r="O159"/>
      <c r="P159"/>
      <c r="Q159">
        <v>247.6</v>
      </c>
      <c r="R159">
        <v>0.0</v>
      </c>
      <c r="S159">
        <v>0.0</v>
      </c>
      <c r="T159">
        <v>247.6</v>
      </c>
      <c r="U159"/>
      <c r="V159"/>
      <c r="W159"/>
      <c r="X159"/>
      <c r="Y159"/>
      <c r="Z159"/>
      <c r="AA159"/>
      <c r="AB159"/>
      <c r="AC159">
        <v>18</v>
      </c>
      <c r="AD159">
        <v>201111</v>
      </c>
    </row>
    <row r="160" spans="1:30">
      <c r="A160" t="s">
        <v>278</v>
      </c>
      <c r="B160" t="s">
        <v>268</v>
      </c>
      <c r="C160" t="s">
        <v>268</v>
      </c>
      <c r="D160" t="s">
        <v>41</v>
      </c>
      <c r="E160" t="s">
        <v>56</v>
      </c>
      <c r="F160"/>
      <c r="G160" t="str">
        <f>"209"</f>
        <v>209</v>
      </c>
      <c r="H160">
        <v>6</v>
      </c>
      <c r="I160" t="str">
        <f>"20480342411"</f>
        <v>20480342411</v>
      </c>
      <c r="J160" t="s">
        <v>60</v>
      </c>
      <c r="K160">
        <v>0.0</v>
      </c>
      <c r="L160">
        <v>0.0</v>
      </c>
      <c r="M160"/>
      <c r="N160"/>
      <c r="O160"/>
      <c r="P160"/>
      <c r="Q160">
        <v>402.59</v>
      </c>
      <c r="R160">
        <v>0.0</v>
      </c>
      <c r="S160">
        <v>0.0</v>
      </c>
      <c r="T160">
        <v>402.59</v>
      </c>
      <c r="U160"/>
      <c r="V160"/>
      <c r="W160"/>
      <c r="X160"/>
      <c r="Y160"/>
      <c r="Z160"/>
      <c r="AA160"/>
      <c r="AB160"/>
      <c r="AC160">
        <v>18</v>
      </c>
      <c r="AD160">
        <v>201111</v>
      </c>
    </row>
    <row r="161" spans="1:30">
      <c r="A161" t="s">
        <v>279</v>
      </c>
      <c r="B161" t="s">
        <v>280</v>
      </c>
      <c r="C161" t="s">
        <v>280</v>
      </c>
      <c r="D161" t="s">
        <v>41</v>
      </c>
      <c r="E161" t="s">
        <v>153</v>
      </c>
      <c r="F161"/>
      <c r="G161" t="str">
        <f>"00035599"</f>
        <v>00035599</v>
      </c>
      <c r="H161">
        <v>6</v>
      </c>
      <c r="I161" t="str">
        <f>"20100113610"</f>
        <v>20100113610</v>
      </c>
      <c r="J161" t="s">
        <v>154</v>
      </c>
      <c r="K161">
        <v>344.11</v>
      </c>
      <c r="L161">
        <v>61.94</v>
      </c>
      <c r="M161"/>
      <c r="N161"/>
      <c r="O161"/>
      <c r="P161"/>
      <c r="Q161">
        <v>0.0</v>
      </c>
      <c r="R161">
        <v>0.0</v>
      </c>
      <c r="S161">
        <v>0.0</v>
      </c>
      <c r="T161">
        <v>406.05</v>
      </c>
      <c r="U161"/>
      <c r="V161"/>
      <c r="W161"/>
      <c r="X161"/>
      <c r="Y161"/>
      <c r="Z161"/>
      <c r="AA161"/>
      <c r="AB161"/>
      <c r="AC161">
        <v>18</v>
      </c>
      <c r="AD161">
        <v>201111</v>
      </c>
    </row>
    <row r="162" spans="1:30">
      <c r="A162" t="s">
        <v>281</v>
      </c>
      <c r="B162" t="s">
        <v>280</v>
      </c>
      <c r="C162" t="s">
        <v>280</v>
      </c>
      <c r="D162" t="s">
        <v>41</v>
      </c>
      <c r="E162" t="s">
        <v>56</v>
      </c>
      <c r="F162"/>
      <c r="G162" t="str">
        <f>"324"</f>
        <v>324</v>
      </c>
      <c r="H162">
        <v>6</v>
      </c>
      <c r="I162" t="str">
        <f>"10165304867"</f>
        <v>10165304867</v>
      </c>
      <c r="J162" t="s">
        <v>194</v>
      </c>
      <c r="K162">
        <v>146.94</v>
      </c>
      <c r="L162">
        <v>26.45</v>
      </c>
      <c r="M162"/>
      <c r="N162"/>
      <c r="O162"/>
      <c r="P162"/>
      <c r="Q162">
        <v>0.0</v>
      </c>
      <c r="R162">
        <v>0.0</v>
      </c>
      <c r="S162">
        <v>0.0</v>
      </c>
      <c r="T162">
        <v>173.39</v>
      </c>
      <c r="U162"/>
      <c r="V162"/>
      <c r="W162"/>
      <c r="X162"/>
      <c r="Y162"/>
      <c r="Z162"/>
      <c r="AA162"/>
      <c r="AB162"/>
      <c r="AC162">
        <v>18</v>
      </c>
      <c r="AD162">
        <v>201111</v>
      </c>
    </row>
    <row r="163" spans="1:30">
      <c r="A163" t="s">
        <v>282</v>
      </c>
      <c r="B163" t="s">
        <v>280</v>
      </c>
      <c r="C163" t="s">
        <v>280</v>
      </c>
      <c r="D163" t="s">
        <v>41</v>
      </c>
      <c r="E163" t="s">
        <v>56</v>
      </c>
      <c r="F163"/>
      <c r="G163" t="str">
        <f>"206"</f>
        <v>206</v>
      </c>
      <c r="H163">
        <v>6</v>
      </c>
      <c r="I163" t="str">
        <f>"20480342411"</f>
        <v>20480342411</v>
      </c>
      <c r="J163" t="s">
        <v>60</v>
      </c>
      <c r="K163">
        <v>0.0</v>
      </c>
      <c r="L163">
        <v>0.0</v>
      </c>
      <c r="M163"/>
      <c r="N163"/>
      <c r="O163"/>
      <c r="P163"/>
      <c r="Q163">
        <v>81.0</v>
      </c>
      <c r="R163">
        <v>0.0</v>
      </c>
      <c r="S163">
        <v>0.0</v>
      </c>
      <c r="T163">
        <v>81.0</v>
      </c>
      <c r="U163"/>
      <c r="V163"/>
      <c r="W163"/>
      <c r="X163"/>
      <c r="Y163"/>
      <c r="Z163"/>
      <c r="AA163"/>
      <c r="AB163"/>
      <c r="AC163">
        <v>18</v>
      </c>
      <c r="AD163">
        <v>201111</v>
      </c>
    </row>
    <row r="164" spans="1:30">
      <c r="A164" t="s">
        <v>283</v>
      </c>
      <c r="B164" t="s">
        <v>280</v>
      </c>
      <c r="C164" t="s">
        <v>280</v>
      </c>
      <c r="D164" t="s">
        <v>41</v>
      </c>
      <c r="E164" t="s">
        <v>46</v>
      </c>
      <c r="F164"/>
      <c r="G164" t="str">
        <f>"0255188"</f>
        <v>0255188</v>
      </c>
      <c r="H164">
        <v>6</v>
      </c>
      <c r="I164" t="str">
        <f>"20271522950"</f>
        <v>20271522950</v>
      </c>
      <c r="J164" t="s">
        <v>47</v>
      </c>
      <c r="K164">
        <v>273.84</v>
      </c>
      <c r="L164">
        <v>49.29</v>
      </c>
      <c r="M164"/>
      <c r="N164"/>
      <c r="O164"/>
      <c r="P164"/>
      <c r="Q164">
        <v>0.0</v>
      </c>
      <c r="R164">
        <v>0.0</v>
      </c>
      <c r="S164">
        <v>0.0</v>
      </c>
      <c r="T164">
        <v>323.13</v>
      </c>
      <c r="U164"/>
      <c r="V164"/>
      <c r="W164"/>
      <c r="X164"/>
      <c r="Y164"/>
      <c r="Z164"/>
      <c r="AA164"/>
      <c r="AB164"/>
      <c r="AC164">
        <v>18</v>
      </c>
      <c r="AD164">
        <v>201111</v>
      </c>
    </row>
    <row r="165" spans="1:30">
      <c r="A165" t="s">
        <v>284</v>
      </c>
      <c r="B165" t="s">
        <v>280</v>
      </c>
      <c r="C165" t="s">
        <v>280</v>
      </c>
      <c r="D165" t="s">
        <v>41</v>
      </c>
      <c r="E165" t="s">
        <v>72</v>
      </c>
      <c r="F165"/>
      <c r="G165" t="str">
        <f>"0012374"</f>
        <v>0012374</v>
      </c>
      <c r="H165">
        <v>6</v>
      </c>
      <c r="I165" t="str">
        <f>"20348735692"</f>
        <v>20348735692</v>
      </c>
      <c r="J165" t="s">
        <v>73</v>
      </c>
      <c r="K165">
        <v>340.34</v>
      </c>
      <c r="L165">
        <v>61.26</v>
      </c>
      <c r="M165"/>
      <c r="N165"/>
      <c r="O165"/>
      <c r="P165"/>
      <c r="Q165">
        <v>0.0</v>
      </c>
      <c r="R165">
        <v>0.0</v>
      </c>
      <c r="S165">
        <v>0.0</v>
      </c>
      <c r="T165">
        <v>401.61</v>
      </c>
      <c r="U165"/>
      <c r="V165"/>
      <c r="W165"/>
      <c r="X165"/>
      <c r="Y165"/>
      <c r="Z165"/>
      <c r="AA165"/>
      <c r="AB165"/>
      <c r="AC165">
        <v>18</v>
      </c>
      <c r="AD165">
        <v>201111</v>
      </c>
    </row>
    <row r="166" spans="1:30">
      <c r="A166" t="s">
        <v>285</v>
      </c>
      <c r="B166" t="s">
        <v>280</v>
      </c>
      <c r="C166" t="s">
        <v>280</v>
      </c>
      <c r="D166" t="s">
        <v>41</v>
      </c>
      <c r="E166" t="s">
        <v>62</v>
      </c>
      <c r="F166"/>
      <c r="G166" t="str">
        <f>"00104676"</f>
        <v>00104676</v>
      </c>
      <c r="H166">
        <v>6</v>
      </c>
      <c r="I166" t="str">
        <f>"20480719299"</f>
        <v>20480719299</v>
      </c>
      <c r="J166" t="s">
        <v>162</v>
      </c>
      <c r="K166">
        <v>216.9</v>
      </c>
      <c r="L166">
        <v>39.04</v>
      </c>
      <c r="M166"/>
      <c r="N166"/>
      <c r="O166"/>
      <c r="P166"/>
      <c r="Q166">
        <v>0.0</v>
      </c>
      <c r="R166">
        <v>0.0</v>
      </c>
      <c r="S166">
        <v>0.0</v>
      </c>
      <c r="T166">
        <v>255.94</v>
      </c>
      <c r="U166"/>
      <c r="V166"/>
      <c r="W166"/>
      <c r="X166"/>
      <c r="Y166"/>
      <c r="Z166"/>
      <c r="AA166"/>
      <c r="AB166"/>
      <c r="AC166">
        <v>18</v>
      </c>
      <c r="AD166">
        <v>201111</v>
      </c>
    </row>
    <row r="167" spans="1:30">
      <c r="A167" t="s">
        <v>286</v>
      </c>
      <c r="B167" t="s">
        <v>280</v>
      </c>
      <c r="C167" t="s">
        <v>280</v>
      </c>
      <c r="D167" t="s">
        <v>41</v>
      </c>
      <c r="E167" t="s">
        <v>62</v>
      </c>
      <c r="F167"/>
      <c r="G167" t="str">
        <f>"00104668"</f>
        <v>00104668</v>
      </c>
      <c r="H167">
        <v>6</v>
      </c>
      <c r="I167" t="str">
        <f>"20480719299"</f>
        <v>20480719299</v>
      </c>
      <c r="J167" t="s">
        <v>162</v>
      </c>
      <c r="K167">
        <v>277.14</v>
      </c>
      <c r="L167">
        <v>49.89</v>
      </c>
      <c r="M167"/>
      <c r="N167"/>
      <c r="O167"/>
      <c r="P167"/>
      <c r="Q167">
        <v>0.0</v>
      </c>
      <c r="R167">
        <v>0.0</v>
      </c>
      <c r="S167">
        <v>0.0</v>
      </c>
      <c r="T167">
        <v>327.03</v>
      </c>
      <c r="U167"/>
      <c r="V167"/>
      <c r="W167"/>
      <c r="X167"/>
      <c r="Y167"/>
      <c r="Z167"/>
      <c r="AA167"/>
      <c r="AB167"/>
      <c r="AC167">
        <v>18</v>
      </c>
      <c r="AD167">
        <v>201111</v>
      </c>
    </row>
    <row r="168" spans="1:30">
      <c r="A168" t="s">
        <v>287</v>
      </c>
      <c r="B168" t="s">
        <v>280</v>
      </c>
      <c r="C168" t="s">
        <v>280</v>
      </c>
      <c r="D168" t="s">
        <v>129</v>
      </c>
      <c r="E168" t="s">
        <v>288</v>
      </c>
      <c r="F168"/>
      <c r="G168" t="str">
        <f>"01042"</f>
        <v>01042</v>
      </c>
      <c r="H168">
        <v>6</v>
      </c>
      <c r="I168" t="str">
        <f>"20602751202"</f>
        <v>20602751202</v>
      </c>
      <c r="J168" t="s">
        <v>131</v>
      </c>
      <c r="K168">
        <v>262.71</v>
      </c>
      <c r="L168">
        <v>47.29</v>
      </c>
      <c r="M168"/>
      <c r="N168"/>
      <c r="O168"/>
      <c r="P168"/>
      <c r="Q168">
        <v>0.0</v>
      </c>
      <c r="R168">
        <v>0.0</v>
      </c>
      <c r="S168">
        <v>0.0</v>
      </c>
      <c r="T168">
        <v>310.0</v>
      </c>
      <c r="U168"/>
      <c r="V168"/>
      <c r="W168"/>
      <c r="X168"/>
      <c r="Y168"/>
      <c r="Z168"/>
      <c r="AA168"/>
      <c r="AB168"/>
      <c r="AC168">
        <v>18</v>
      </c>
      <c r="AD168">
        <v>201111</v>
      </c>
    </row>
    <row r="169" spans="1:30">
      <c r="A169" t="s">
        <v>289</v>
      </c>
      <c r="B169" t="s">
        <v>280</v>
      </c>
      <c r="C169" t="s">
        <v>280</v>
      </c>
      <c r="D169" t="s">
        <v>129</v>
      </c>
      <c r="E169" t="s">
        <v>160</v>
      </c>
      <c r="F169"/>
      <c r="G169" t="str">
        <f>"001043"</f>
        <v>001043</v>
      </c>
      <c r="H169">
        <v>6</v>
      </c>
      <c r="I169" t="str">
        <f>"20602751202"</f>
        <v>20602751202</v>
      </c>
      <c r="J169" t="s">
        <v>131</v>
      </c>
      <c r="K169">
        <v>190.68</v>
      </c>
      <c r="L169">
        <v>34.32</v>
      </c>
      <c r="M169"/>
      <c r="N169"/>
      <c r="O169"/>
      <c r="P169"/>
      <c r="Q169">
        <v>42.0</v>
      </c>
      <c r="R169">
        <v>0.0</v>
      </c>
      <c r="S169">
        <v>0.0</v>
      </c>
      <c r="T169">
        <v>267.0</v>
      </c>
      <c r="U169"/>
      <c r="V169"/>
      <c r="W169"/>
      <c r="X169"/>
      <c r="Y169"/>
      <c r="Z169"/>
      <c r="AA169"/>
      <c r="AB169"/>
      <c r="AC169">
        <v>18</v>
      </c>
      <c r="AD169">
        <v>201111</v>
      </c>
    </row>
    <row r="170" spans="1:30">
      <c r="A170" t="s">
        <v>290</v>
      </c>
      <c r="B170" t="s">
        <v>280</v>
      </c>
      <c r="C170" t="s">
        <v>280</v>
      </c>
      <c r="D170" t="s">
        <v>41</v>
      </c>
      <c r="E170" t="s">
        <v>98</v>
      </c>
      <c r="F170"/>
      <c r="G170" t="str">
        <f>"000126430"</f>
        <v>000126430</v>
      </c>
      <c r="H170">
        <v>6</v>
      </c>
      <c r="I170" t="str">
        <f>"10164058706"</f>
        <v>10164058706</v>
      </c>
      <c r="J170" t="s">
        <v>99</v>
      </c>
      <c r="K170">
        <v>623.95</v>
      </c>
      <c r="L170">
        <v>112.31</v>
      </c>
      <c r="M170"/>
      <c r="N170"/>
      <c r="O170"/>
      <c r="P170"/>
      <c r="Q170">
        <v>0.0</v>
      </c>
      <c r="R170">
        <v>0.0</v>
      </c>
      <c r="S170">
        <v>0.0</v>
      </c>
      <c r="T170">
        <v>736.26</v>
      </c>
      <c r="U170"/>
      <c r="V170"/>
      <c r="W170"/>
      <c r="X170"/>
      <c r="Y170"/>
      <c r="Z170"/>
      <c r="AA170"/>
      <c r="AB170"/>
      <c r="AC170">
        <v>18</v>
      </c>
      <c r="AD170">
        <v>201111</v>
      </c>
    </row>
    <row r="171" spans="1:30">
      <c r="A171" t="s">
        <v>291</v>
      </c>
      <c r="B171" t="s">
        <v>280</v>
      </c>
      <c r="C171" t="s">
        <v>280</v>
      </c>
      <c r="D171" t="s">
        <v>41</v>
      </c>
      <c r="E171" t="s">
        <v>75</v>
      </c>
      <c r="F171"/>
      <c r="G171" t="str">
        <f>"125242"</f>
        <v>125242</v>
      </c>
      <c r="H171">
        <v>6</v>
      </c>
      <c r="I171" t="str">
        <f>"20132373958"</f>
        <v>20132373958</v>
      </c>
      <c r="J171" t="s">
        <v>43</v>
      </c>
      <c r="K171">
        <v>652.04</v>
      </c>
      <c r="L171">
        <v>117.37</v>
      </c>
      <c r="M171"/>
      <c r="N171"/>
      <c r="O171"/>
      <c r="P171"/>
      <c r="Q171">
        <v>0.0</v>
      </c>
      <c r="R171">
        <v>0.0</v>
      </c>
      <c r="S171">
        <v>0.0</v>
      </c>
      <c r="T171">
        <v>769.41</v>
      </c>
      <c r="U171"/>
      <c r="V171"/>
      <c r="W171"/>
      <c r="X171"/>
      <c r="Y171"/>
      <c r="Z171"/>
      <c r="AA171"/>
      <c r="AB171"/>
      <c r="AC171">
        <v>18</v>
      </c>
      <c r="AD171">
        <v>201111</v>
      </c>
    </row>
    <row r="172" spans="1:30">
      <c r="A172" t="s">
        <v>292</v>
      </c>
      <c r="B172" t="s">
        <v>280</v>
      </c>
      <c r="C172" t="s">
        <v>280</v>
      </c>
      <c r="D172" t="s">
        <v>41</v>
      </c>
      <c r="E172" t="s">
        <v>56</v>
      </c>
      <c r="F172"/>
      <c r="G172" t="str">
        <f>"7"</f>
        <v>7</v>
      </c>
      <c r="H172">
        <v>6</v>
      </c>
      <c r="I172" t="str">
        <f>"10733815367"</f>
        <v>10733815367</v>
      </c>
      <c r="J172" t="s">
        <v>104</v>
      </c>
      <c r="K172">
        <v>160.52</v>
      </c>
      <c r="L172">
        <v>28.89</v>
      </c>
      <c r="M172"/>
      <c r="N172"/>
      <c r="O172"/>
      <c r="P172"/>
      <c r="Q172">
        <v>0.0</v>
      </c>
      <c r="R172">
        <v>0.0</v>
      </c>
      <c r="S172">
        <v>0.0</v>
      </c>
      <c r="T172">
        <v>189.41</v>
      </c>
      <c r="U172"/>
      <c r="V172"/>
      <c r="W172"/>
      <c r="X172"/>
      <c r="Y172"/>
      <c r="Z172"/>
      <c r="AA172"/>
      <c r="AB172"/>
      <c r="AC172">
        <v>18</v>
      </c>
      <c r="AD172">
        <v>201111</v>
      </c>
    </row>
    <row r="173" spans="1:30">
      <c r="A173" t="s">
        <v>293</v>
      </c>
      <c r="B173" t="s">
        <v>280</v>
      </c>
      <c r="C173" t="s">
        <v>280</v>
      </c>
      <c r="D173" t="s">
        <v>41</v>
      </c>
      <c r="E173" t="s">
        <v>81</v>
      </c>
      <c r="F173"/>
      <c r="G173" t="str">
        <f>"00457696"</f>
        <v>00457696</v>
      </c>
      <c r="H173">
        <v>6</v>
      </c>
      <c r="I173" t="str">
        <f>"20561201651"</f>
        <v>20561201651</v>
      </c>
      <c r="J173" t="s">
        <v>82</v>
      </c>
      <c r="K173">
        <v>99.5</v>
      </c>
      <c r="L173">
        <v>17.91</v>
      </c>
      <c r="M173"/>
      <c r="N173"/>
      <c r="O173"/>
      <c r="P173"/>
      <c r="Q173">
        <v>0.0</v>
      </c>
      <c r="R173">
        <v>0.0</v>
      </c>
      <c r="S173">
        <v>0.0</v>
      </c>
      <c r="T173">
        <v>117.41</v>
      </c>
      <c r="U173"/>
      <c r="V173"/>
      <c r="W173"/>
      <c r="X173"/>
      <c r="Y173"/>
      <c r="Z173"/>
      <c r="AA173"/>
      <c r="AB173"/>
      <c r="AC173">
        <v>18</v>
      </c>
      <c r="AD173">
        <v>201111</v>
      </c>
    </row>
    <row r="174" spans="1:30">
      <c r="A174" t="s">
        <v>294</v>
      </c>
      <c r="B174" t="s">
        <v>280</v>
      </c>
      <c r="C174" t="s">
        <v>280</v>
      </c>
      <c r="D174" t="s">
        <v>41</v>
      </c>
      <c r="E174" t="s">
        <v>81</v>
      </c>
      <c r="F174"/>
      <c r="G174" t="str">
        <f>"00457698"</f>
        <v>00457698</v>
      </c>
      <c r="H174">
        <v>6</v>
      </c>
      <c r="I174" t="str">
        <f>"20561201651"</f>
        <v>20561201651</v>
      </c>
      <c r="J174" t="s">
        <v>82</v>
      </c>
      <c r="K174">
        <v>51.1</v>
      </c>
      <c r="L174">
        <v>9.2</v>
      </c>
      <c r="M174"/>
      <c r="N174"/>
      <c r="O174"/>
      <c r="P174"/>
      <c r="Q174">
        <v>0.0</v>
      </c>
      <c r="R174">
        <v>0.0</v>
      </c>
      <c r="S174">
        <v>0.0</v>
      </c>
      <c r="T174">
        <v>60.3</v>
      </c>
      <c r="U174"/>
      <c r="V174"/>
      <c r="W174"/>
      <c r="X174"/>
      <c r="Y174"/>
      <c r="Z174"/>
      <c r="AA174"/>
      <c r="AB174"/>
      <c r="AC174">
        <v>18</v>
      </c>
      <c r="AD174">
        <v>201111</v>
      </c>
    </row>
    <row r="175" spans="1:30">
      <c r="A175" t="s">
        <v>295</v>
      </c>
      <c r="B175" t="s">
        <v>280</v>
      </c>
      <c r="C175" t="s">
        <v>280</v>
      </c>
      <c r="D175" t="s">
        <v>41</v>
      </c>
      <c r="E175" t="s">
        <v>81</v>
      </c>
      <c r="F175"/>
      <c r="G175" t="str">
        <f>"00457697"</f>
        <v>00457697</v>
      </c>
      <c r="H175">
        <v>6</v>
      </c>
      <c r="I175" t="str">
        <f>"20561201651"</f>
        <v>20561201651</v>
      </c>
      <c r="J175" t="s">
        <v>82</v>
      </c>
      <c r="K175">
        <v>241.9</v>
      </c>
      <c r="L175">
        <v>43.54</v>
      </c>
      <c r="M175"/>
      <c r="N175"/>
      <c r="O175"/>
      <c r="P175"/>
      <c r="Q175">
        <v>0.0</v>
      </c>
      <c r="R175">
        <v>0.0</v>
      </c>
      <c r="S175">
        <v>0.0</v>
      </c>
      <c r="T175">
        <v>285.44</v>
      </c>
      <c r="U175"/>
      <c r="V175"/>
      <c r="W175"/>
      <c r="X175"/>
      <c r="Y175"/>
      <c r="Z175"/>
      <c r="AA175"/>
      <c r="AB175"/>
      <c r="AC175">
        <v>18</v>
      </c>
      <c r="AD175">
        <v>201111</v>
      </c>
    </row>
    <row r="176" spans="1:30">
      <c r="A176" t="s">
        <v>296</v>
      </c>
      <c r="B176" t="s">
        <v>280</v>
      </c>
      <c r="C176" t="s">
        <v>280</v>
      </c>
      <c r="D176" t="s">
        <v>41</v>
      </c>
      <c r="E176" t="s">
        <v>62</v>
      </c>
      <c r="F176"/>
      <c r="G176" t="str">
        <f>"0020333"</f>
        <v>0020333</v>
      </c>
      <c r="H176">
        <v>6</v>
      </c>
      <c r="I176" t="str">
        <f>"20565661397"</f>
        <v>20565661397</v>
      </c>
      <c r="J176" t="s">
        <v>126</v>
      </c>
      <c r="K176">
        <v>450.92</v>
      </c>
      <c r="L176">
        <v>81.17</v>
      </c>
      <c r="M176"/>
      <c r="N176"/>
      <c r="O176"/>
      <c r="P176"/>
      <c r="Q176">
        <v>0.0</v>
      </c>
      <c r="R176">
        <v>0.0</v>
      </c>
      <c r="S176">
        <v>0.0</v>
      </c>
      <c r="T176">
        <v>532.09</v>
      </c>
      <c r="U176"/>
      <c r="V176"/>
      <c r="W176"/>
      <c r="X176"/>
      <c r="Y176"/>
      <c r="Z176"/>
      <c r="AA176"/>
      <c r="AB176"/>
      <c r="AC176">
        <v>18</v>
      </c>
      <c r="AD176">
        <v>201111</v>
      </c>
    </row>
    <row r="177" spans="1:30">
      <c r="A177" t="s">
        <v>297</v>
      </c>
      <c r="B177" t="s">
        <v>280</v>
      </c>
      <c r="C177" t="s">
        <v>280</v>
      </c>
      <c r="D177" t="s">
        <v>41</v>
      </c>
      <c r="E177" t="s">
        <v>62</v>
      </c>
      <c r="F177"/>
      <c r="G177" t="str">
        <f>"00020334"</f>
        <v>00020334</v>
      </c>
      <c r="H177">
        <v>6</v>
      </c>
      <c r="I177" t="str">
        <f>"20565661397"</f>
        <v>20565661397</v>
      </c>
      <c r="J177" t="s">
        <v>126</v>
      </c>
      <c r="K177">
        <v>327.32</v>
      </c>
      <c r="L177">
        <v>58.92</v>
      </c>
      <c r="M177"/>
      <c r="N177"/>
      <c r="O177"/>
      <c r="P177"/>
      <c r="Q177">
        <v>0.0</v>
      </c>
      <c r="R177">
        <v>0.0</v>
      </c>
      <c r="S177">
        <v>0.0</v>
      </c>
      <c r="T177">
        <v>386.24</v>
      </c>
      <c r="U177"/>
      <c r="V177"/>
      <c r="W177"/>
      <c r="X177"/>
      <c r="Y177"/>
      <c r="Z177"/>
      <c r="AA177"/>
      <c r="AB177"/>
      <c r="AC177">
        <v>18</v>
      </c>
      <c r="AD177">
        <v>201111</v>
      </c>
    </row>
    <row r="178" spans="1:30">
      <c r="A178" t="s">
        <v>298</v>
      </c>
      <c r="B178" t="s">
        <v>299</v>
      </c>
      <c r="C178" t="s">
        <v>299</v>
      </c>
      <c r="D178" t="s">
        <v>41</v>
      </c>
      <c r="E178" t="s">
        <v>107</v>
      </c>
      <c r="F178"/>
      <c r="G178" t="str">
        <f>"00657868"</f>
        <v>00657868</v>
      </c>
      <c r="H178">
        <v>6</v>
      </c>
      <c r="I178" t="str">
        <f>"20504208843"</f>
        <v>20504208843</v>
      </c>
      <c r="J178" t="s">
        <v>108</v>
      </c>
      <c r="K178">
        <v>91.63</v>
      </c>
      <c r="L178">
        <v>16.49</v>
      </c>
      <c r="M178"/>
      <c r="N178"/>
      <c r="O178"/>
      <c r="P178"/>
      <c r="Q178">
        <v>0.0</v>
      </c>
      <c r="R178">
        <v>0.0</v>
      </c>
      <c r="S178">
        <v>2.16</v>
      </c>
      <c r="T178">
        <v>108.13</v>
      </c>
      <c r="U178"/>
      <c r="V178"/>
      <c r="W178"/>
      <c r="X178"/>
      <c r="Y178"/>
      <c r="Z178"/>
      <c r="AA178"/>
      <c r="AB178"/>
      <c r="AC178">
        <v>18</v>
      </c>
      <c r="AD178">
        <v>201111</v>
      </c>
    </row>
    <row r="179" spans="1:30">
      <c r="A179" t="s">
        <v>300</v>
      </c>
      <c r="B179" t="s">
        <v>299</v>
      </c>
      <c r="C179" t="s">
        <v>299</v>
      </c>
      <c r="D179" t="s">
        <v>41</v>
      </c>
      <c r="E179" t="s">
        <v>107</v>
      </c>
      <c r="F179"/>
      <c r="G179" t="str">
        <f>"00657867"</f>
        <v>00657867</v>
      </c>
      <c r="H179">
        <v>6</v>
      </c>
      <c r="I179" t="str">
        <f>"20504208843"</f>
        <v>20504208843</v>
      </c>
      <c r="J179" t="s">
        <v>108</v>
      </c>
      <c r="K179">
        <v>142.63</v>
      </c>
      <c r="L179">
        <v>25.67</v>
      </c>
      <c r="M179"/>
      <c r="N179"/>
      <c r="O179"/>
      <c r="P179"/>
      <c r="Q179">
        <v>0.0</v>
      </c>
      <c r="R179">
        <v>0.0</v>
      </c>
      <c r="S179">
        <v>0.0</v>
      </c>
      <c r="T179">
        <v>168.31</v>
      </c>
      <c r="U179"/>
      <c r="V179"/>
      <c r="W179"/>
      <c r="X179"/>
      <c r="Y179"/>
      <c r="Z179"/>
      <c r="AA179"/>
      <c r="AB179"/>
      <c r="AC179">
        <v>18</v>
      </c>
      <c r="AD179">
        <v>201111</v>
      </c>
    </row>
    <row r="180" spans="1:30">
      <c r="A180" t="s">
        <v>301</v>
      </c>
      <c r="B180" t="s">
        <v>299</v>
      </c>
      <c r="C180" t="s">
        <v>299</v>
      </c>
      <c r="D180" t="s">
        <v>41</v>
      </c>
      <c r="E180" t="s">
        <v>81</v>
      </c>
      <c r="F180"/>
      <c r="G180" t="str">
        <f>"457695"</f>
        <v>457695</v>
      </c>
      <c r="H180">
        <v>6</v>
      </c>
      <c r="I180" t="str">
        <f>"20561201651"</f>
        <v>20561201651</v>
      </c>
      <c r="J180" t="s">
        <v>82</v>
      </c>
      <c r="K180">
        <v>481.12</v>
      </c>
      <c r="L180">
        <v>86.6</v>
      </c>
      <c r="M180"/>
      <c r="N180"/>
      <c r="O180"/>
      <c r="P180"/>
      <c r="Q180">
        <v>0.0</v>
      </c>
      <c r="R180">
        <v>0.0</v>
      </c>
      <c r="S180">
        <v>0.0</v>
      </c>
      <c r="T180">
        <v>567.72</v>
      </c>
      <c r="U180"/>
      <c r="V180"/>
      <c r="W180"/>
      <c r="X180"/>
      <c r="Y180"/>
      <c r="Z180"/>
      <c r="AA180"/>
      <c r="AB180"/>
      <c r="AC180">
        <v>18</v>
      </c>
      <c r="AD180">
        <v>201111</v>
      </c>
    </row>
    <row r="181" spans="1:30">
      <c r="A181" t="s">
        <v>302</v>
      </c>
      <c r="B181" t="s">
        <v>299</v>
      </c>
      <c r="C181" t="s">
        <v>299</v>
      </c>
      <c r="D181" t="s">
        <v>41</v>
      </c>
      <c r="E181" t="s">
        <v>118</v>
      </c>
      <c r="F181"/>
      <c r="G181" t="str">
        <f>"00014255"</f>
        <v>00014255</v>
      </c>
      <c r="H181">
        <v>6</v>
      </c>
      <c r="I181" t="str">
        <f>"20520891154"</f>
        <v>20520891154</v>
      </c>
      <c r="J181" t="s">
        <v>165</v>
      </c>
      <c r="K181">
        <v>344.87</v>
      </c>
      <c r="L181">
        <v>62.08</v>
      </c>
      <c r="M181"/>
      <c r="N181"/>
      <c r="O181"/>
      <c r="P181"/>
      <c r="Q181">
        <v>0.0</v>
      </c>
      <c r="R181">
        <v>0.0</v>
      </c>
      <c r="S181">
        <v>0.0</v>
      </c>
      <c r="T181">
        <v>406.95</v>
      </c>
      <c r="U181"/>
      <c r="V181"/>
      <c r="W181"/>
      <c r="X181"/>
      <c r="Y181"/>
      <c r="Z181"/>
      <c r="AA181"/>
      <c r="AB181"/>
      <c r="AC181">
        <v>18</v>
      </c>
      <c r="AD181">
        <v>201111</v>
      </c>
    </row>
    <row r="182" spans="1:30">
      <c r="A182" t="s">
        <v>303</v>
      </c>
      <c r="B182" t="s">
        <v>299</v>
      </c>
      <c r="C182" t="s">
        <v>299</v>
      </c>
      <c r="D182" t="s">
        <v>41</v>
      </c>
      <c r="E182" t="s">
        <v>148</v>
      </c>
      <c r="F182"/>
      <c r="G182" t="str">
        <f>"-00031601"</f>
        <v>-00031601</v>
      </c>
      <c r="H182">
        <v>6</v>
      </c>
      <c r="I182" t="str">
        <f>"20487527646"</f>
        <v>20487527646</v>
      </c>
      <c r="J182" t="s">
        <v>149</v>
      </c>
      <c r="K182">
        <v>122.82</v>
      </c>
      <c r="L182">
        <v>22.11</v>
      </c>
      <c r="M182"/>
      <c r="N182"/>
      <c r="O182"/>
      <c r="P182"/>
      <c r="Q182">
        <v>0.0</v>
      </c>
      <c r="R182">
        <v>0.0</v>
      </c>
      <c r="S182">
        <v>0.0</v>
      </c>
      <c r="T182">
        <v>144.93</v>
      </c>
      <c r="U182"/>
      <c r="V182"/>
      <c r="W182"/>
      <c r="X182"/>
      <c r="Y182"/>
      <c r="Z182"/>
      <c r="AA182"/>
      <c r="AB182"/>
      <c r="AC182">
        <v>18</v>
      </c>
      <c r="AD182">
        <v>201111</v>
      </c>
    </row>
    <row r="183" spans="1:30">
      <c r="A183" t="s">
        <v>304</v>
      </c>
      <c r="B183" t="s">
        <v>299</v>
      </c>
      <c r="C183" t="s">
        <v>299</v>
      </c>
      <c r="D183" t="s">
        <v>41</v>
      </c>
      <c r="E183" t="s">
        <v>62</v>
      </c>
      <c r="F183"/>
      <c r="G183" t="str">
        <f>"00004170"</f>
        <v>00004170</v>
      </c>
      <c r="H183">
        <v>6</v>
      </c>
      <c r="I183" t="str">
        <f>"20603418515"</f>
        <v>20603418515</v>
      </c>
      <c r="J183" t="s">
        <v>63</v>
      </c>
      <c r="K183">
        <v>17.29</v>
      </c>
      <c r="L183">
        <v>3.11</v>
      </c>
      <c r="M183"/>
      <c r="N183"/>
      <c r="O183"/>
      <c r="P183"/>
      <c r="Q183">
        <v>0.0</v>
      </c>
      <c r="R183">
        <v>0.0</v>
      </c>
      <c r="S183">
        <v>0.0</v>
      </c>
      <c r="T183">
        <v>20.4</v>
      </c>
      <c r="U183"/>
      <c r="V183"/>
      <c r="W183"/>
      <c r="X183"/>
      <c r="Y183"/>
      <c r="Z183"/>
      <c r="AA183"/>
      <c r="AB183"/>
      <c r="AC183">
        <v>18</v>
      </c>
      <c r="AD183">
        <v>201111</v>
      </c>
    </row>
    <row r="184" spans="1:30">
      <c r="A184" t="s">
        <v>305</v>
      </c>
      <c r="B184" t="s">
        <v>299</v>
      </c>
      <c r="C184" t="s">
        <v>299</v>
      </c>
      <c r="D184" t="s">
        <v>41</v>
      </c>
      <c r="E184" t="s">
        <v>202</v>
      </c>
      <c r="F184"/>
      <c r="G184" t="str">
        <f>"00100817"</f>
        <v>00100817</v>
      </c>
      <c r="H184">
        <v>6</v>
      </c>
      <c r="I184" t="str">
        <f>"20102892381"</f>
        <v>20102892381</v>
      </c>
      <c r="J184" t="s">
        <v>203</v>
      </c>
      <c r="K184">
        <v>425.27</v>
      </c>
      <c r="L184">
        <v>76.55</v>
      </c>
      <c r="M184"/>
      <c r="N184"/>
      <c r="O184"/>
      <c r="P184"/>
      <c r="Q184">
        <v>0.0</v>
      </c>
      <c r="R184">
        <v>0.0</v>
      </c>
      <c r="S184">
        <v>0.0</v>
      </c>
      <c r="T184">
        <v>501.82</v>
      </c>
      <c r="U184"/>
      <c r="V184"/>
      <c r="W184"/>
      <c r="X184"/>
      <c r="Y184"/>
      <c r="Z184"/>
      <c r="AA184"/>
      <c r="AB184"/>
      <c r="AC184">
        <v>18</v>
      </c>
      <c r="AD184">
        <v>201111</v>
      </c>
    </row>
    <row r="185" spans="1:30">
      <c r="A185" t="s">
        <v>306</v>
      </c>
      <c r="B185" t="s">
        <v>299</v>
      </c>
      <c r="C185" t="s">
        <v>299</v>
      </c>
      <c r="D185" t="s">
        <v>41</v>
      </c>
      <c r="E185" t="s">
        <v>202</v>
      </c>
      <c r="F185"/>
      <c r="G185" t="str">
        <f>"00100818"</f>
        <v>00100818</v>
      </c>
      <c r="H185">
        <v>6</v>
      </c>
      <c r="I185" t="str">
        <f>"20102892381"</f>
        <v>20102892381</v>
      </c>
      <c r="J185" t="s">
        <v>203</v>
      </c>
      <c r="K185">
        <v>231.06</v>
      </c>
      <c r="L185">
        <v>41.59</v>
      </c>
      <c r="M185"/>
      <c r="N185"/>
      <c r="O185"/>
      <c r="P185"/>
      <c r="Q185">
        <v>0.0</v>
      </c>
      <c r="R185">
        <v>0.0</v>
      </c>
      <c r="S185">
        <v>0.0</v>
      </c>
      <c r="T185">
        <v>272.65</v>
      </c>
      <c r="U185"/>
      <c r="V185"/>
      <c r="W185"/>
      <c r="X185"/>
      <c r="Y185"/>
      <c r="Z185"/>
      <c r="AA185"/>
      <c r="AB185"/>
      <c r="AC185">
        <v>18</v>
      </c>
      <c r="AD185">
        <v>201111</v>
      </c>
    </row>
    <row r="186" spans="1:30">
      <c r="A186"/>
      <c r="B186" t="s">
        <v>299</v>
      </c>
      <c r="C186" t="s">
        <v>299</v>
      </c>
      <c r="D186" t="s">
        <v>307</v>
      </c>
      <c r="E186" t="s">
        <v>308</v>
      </c>
      <c r="F186"/>
      <c r="G186" t="str">
        <f>"00004170"</f>
        <v>00004170</v>
      </c>
      <c r="H186">
        <v>6</v>
      </c>
      <c r="I186" t="str">
        <f>"20603418515"</f>
        <v>20603418515</v>
      </c>
      <c r="J186" t="s">
        <v>63</v>
      </c>
      <c r="K186">
        <v>-10.08</v>
      </c>
      <c r="L186">
        <v>-1.82</v>
      </c>
      <c r="M186"/>
      <c r="N186"/>
      <c r="O186"/>
      <c r="P186"/>
      <c r="Q186">
        <v>0.0</v>
      </c>
      <c r="R186">
        <v>0.0</v>
      </c>
      <c r="S186">
        <v>0.0</v>
      </c>
      <c r="T186">
        <v>-11.9</v>
      </c>
      <c r="U186"/>
      <c r="V186"/>
      <c r="W186"/>
      <c r="X186"/>
      <c r="Y186" t="s">
        <v>299</v>
      </c>
      <c r="Z186" t="s">
        <v>41</v>
      </c>
      <c r="AA186" t="s">
        <v>62</v>
      </c>
      <c r="AB186" t="s">
        <v>309</v>
      </c>
      <c r="AC186">
        <v>18</v>
      </c>
      <c r="AD186"/>
    </row>
    <row r="187" spans="1:30">
      <c r="A187"/>
      <c r="B187" t="s">
        <v>299</v>
      </c>
      <c r="C187" t="s">
        <v>299</v>
      </c>
      <c r="D187" t="s">
        <v>307</v>
      </c>
      <c r="E187" t="s">
        <v>310</v>
      </c>
      <c r="F187"/>
      <c r="G187" t="str">
        <f>"00100818"</f>
        <v>00100818</v>
      </c>
      <c r="H187">
        <v>6</v>
      </c>
      <c r="I187" t="str">
        <f>"20102892381"</f>
        <v>20102892381</v>
      </c>
      <c r="J187" t="s">
        <v>203</v>
      </c>
      <c r="K187">
        <v>-10.12</v>
      </c>
      <c r="L187">
        <v>-1.82</v>
      </c>
      <c r="M187"/>
      <c r="N187"/>
      <c r="O187"/>
      <c r="P187"/>
      <c r="Q187">
        <v>0.0</v>
      </c>
      <c r="R187">
        <v>0.0</v>
      </c>
      <c r="S187">
        <v>0.0</v>
      </c>
      <c r="T187">
        <v>-11.94</v>
      </c>
      <c r="U187"/>
      <c r="V187"/>
      <c r="W187"/>
      <c r="X187"/>
      <c r="Y187" t="s">
        <v>299</v>
      </c>
      <c r="Z187" t="s">
        <v>41</v>
      </c>
      <c r="AA187" t="s">
        <v>202</v>
      </c>
      <c r="AB187" t="s">
        <v>311</v>
      </c>
      <c r="AC187">
        <v>18</v>
      </c>
      <c r="AD1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COMPRAS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2020-10-24T04:38:17+02:00</dcterms:created>
  <dcterms:modified xsi:type="dcterms:W3CDTF">2020-10-24T04:38:17+02:00</dcterms:modified>
  <dc:title>Untitled Spreadsheet</dc:title>
  <dc:description/>
  <dc:subject/>
  <cp:keywords/>
  <cp:category/>
</cp:coreProperties>
</file>